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98_正誤表\令和４年度分（更新中）\HP掲載資料修正\01_Excel資料\"/>
    </mc:Choice>
  </mc:AlternateContent>
  <bookViews>
    <workbookView xWindow="0" yWindow="0" windowWidth="25440" windowHeight="16185"/>
  </bookViews>
  <sheets>
    <sheet name="1(1)差押" sheetId="34" r:id="rId1"/>
    <sheet name=" 1(2)執行停止" sheetId="35" r:id="rId2"/>
    <sheet name="1(3)不納欠損" sheetId="36" r:id="rId3"/>
    <sheet name="1(4)繰越滞納額" sheetId="37" r:id="rId4"/>
    <sheet name="2収納状況" sheetId="27" r:id="rId5"/>
  </sheets>
  <definedNames>
    <definedName name="_xlnm.Print_Area" localSheetId="1">' 1(2)執行停止'!$A$1:$U$13</definedName>
    <definedName name="_xlnm.Print_Area" localSheetId="0">'1(1)差押'!$A$1:$O$15</definedName>
    <definedName name="_xlnm.Print_Area" localSheetId="2">'1(3)不納欠損'!$A$1:$AD$24</definedName>
    <definedName name="_xlnm.Print_Area" localSheetId="3">'1(4)繰越滞納額'!$A$1:$S$14</definedName>
    <definedName name="_xlnm.Print_Area" localSheetId="4">'2収納状況'!$A$1:$AE$21</definedName>
  </definedNames>
  <calcPr calcId="162913"/>
</workbook>
</file>

<file path=xl/calcChain.xml><?xml version="1.0" encoding="utf-8"?>
<calcChain xmlns="http://schemas.openxmlformats.org/spreadsheetml/2006/main">
  <c r="U13" i="35" l="1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K13" i="34"/>
  <c r="J8" i="37" l="1"/>
  <c r="J7" i="37"/>
  <c r="N7" i="37"/>
  <c r="N11" i="37"/>
  <c r="H11" i="37"/>
  <c r="J13" i="37" l="1"/>
  <c r="G13" i="37"/>
  <c r="O13" i="37"/>
  <c r="R7" i="37"/>
  <c r="L13" i="37"/>
  <c r="P13" i="37"/>
  <c r="S8" i="37"/>
  <c r="Q13" i="37"/>
  <c r="N13" i="37"/>
  <c r="S10" i="37"/>
  <c r="R11" i="37"/>
  <c r="S12" i="37"/>
  <c r="K13" i="37"/>
  <c r="M13" i="37"/>
  <c r="R12" i="37"/>
  <c r="R9" i="37"/>
  <c r="R8" i="37"/>
  <c r="H13" i="37"/>
  <c r="S11" i="37"/>
  <c r="R10" i="37"/>
  <c r="S9" i="37"/>
  <c r="S7" i="37"/>
  <c r="R6" i="37"/>
  <c r="S5" i="37"/>
  <c r="G5" i="36"/>
  <c r="G13" i="36"/>
  <c r="S13" i="36"/>
  <c r="O14" i="36"/>
  <c r="O23" i="36" s="1"/>
  <c r="S14" i="36"/>
  <c r="S23" i="36" s="1"/>
  <c r="Y6" i="36"/>
  <c r="AC6" i="36"/>
  <c r="K14" i="36"/>
  <c r="K23" i="36" s="1"/>
  <c r="Y7" i="36"/>
  <c r="Y8" i="36"/>
  <c r="AC10" i="36"/>
  <c r="Y10" i="36"/>
  <c r="AC11" i="36"/>
  <c r="AC13" i="36"/>
  <c r="W14" i="36"/>
  <c r="W23" i="36" s="1"/>
  <c r="AC8" i="36"/>
  <c r="Y11" i="36"/>
  <c r="AA14" i="36"/>
  <c r="AA23" i="36" s="1"/>
  <c r="U14" i="36"/>
  <c r="U23" i="36" s="1"/>
  <c r="Q14" i="36"/>
  <c r="Q23" i="36" s="1"/>
  <c r="M14" i="36"/>
  <c r="M23" i="36" s="1"/>
  <c r="I14" i="36"/>
  <c r="I23" i="36" s="1"/>
  <c r="AC12" i="36"/>
  <c r="H12" i="35"/>
  <c r="H7" i="35"/>
  <c r="L7" i="35"/>
  <c r="L6" i="35"/>
  <c r="I13" i="37" l="1"/>
  <c r="S6" i="37"/>
  <c r="S13" i="37" s="1"/>
  <c r="R5" i="37"/>
  <c r="R13" i="37" s="1"/>
  <c r="F13" i="37"/>
  <c r="AC7" i="36"/>
  <c r="Y13" i="36"/>
  <c r="AC5" i="36"/>
  <c r="Y12" i="36"/>
  <c r="G14" i="36"/>
  <c r="G23" i="36" s="1"/>
  <c r="Y5" i="36"/>
  <c r="N12" i="35"/>
  <c r="T7" i="35"/>
  <c r="U7" i="35"/>
  <c r="T12" i="35"/>
  <c r="U6" i="35"/>
  <c r="G13" i="35"/>
  <c r="F13" i="35"/>
  <c r="U11" i="35"/>
  <c r="T11" i="35"/>
  <c r="T8" i="35"/>
  <c r="U5" i="35"/>
  <c r="AC14" i="36" l="1"/>
  <c r="AC23" i="36" s="1"/>
  <c r="Y14" i="36"/>
  <c r="Y23" i="36" s="1"/>
  <c r="T6" i="35"/>
  <c r="T9" i="35"/>
  <c r="U9" i="35"/>
  <c r="T10" i="35"/>
  <c r="U8" i="35"/>
  <c r="U10" i="35"/>
  <c r="U12" i="35"/>
  <c r="T5" i="35"/>
  <c r="H7" i="34" l="1"/>
  <c r="I7" i="34"/>
  <c r="N7" i="34"/>
  <c r="O7" i="34"/>
  <c r="H8" i="34"/>
  <c r="I8" i="34"/>
  <c r="N8" i="34"/>
  <c r="O8" i="34"/>
  <c r="H9" i="34"/>
  <c r="I9" i="34"/>
  <c r="N9" i="34"/>
  <c r="O9" i="34"/>
  <c r="H10" i="34"/>
  <c r="I10" i="34"/>
  <c r="N10" i="34"/>
  <c r="O10" i="34"/>
  <c r="H11" i="34"/>
  <c r="I11" i="34"/>
  <c r="N11" i="34"/>
  <c r="O11" i="34"/>
  <c r="H12" i="34"/>
  <c r="I12" i="34"/>
  <c r="N12" i="34"/>
  <c r="O12" i="34"/>
  <c r="D13" i="34"/>
  <c r="E13" i="34"/>
  <c r="F13" i="34"/>
  <c r="G13" i="34"/>
  <c r="I13" i="34" s="1"/>
  <c r="J13" i="34"/>
  <c r="L13" i="34"/>
  <c r="N13" i="34" s="1"/>
  <c r="M13" i="34"/>
  <c r="O13" i="34" l="1"/>
  <c r="H13" i="34"/>
  <c r="G9" i="27" l="1"/>
  <c r="Q9" i="27" l="1"/>
  <c r="K9" i="27" l="1"/>
  <c r="K18" i="27" s="1"/>
  <c r="AB18" i="27" l="1"/>
  <c r="AC6" i="27"/>
  <c r="S9" i="27"/>
  <c r="S18" i="27" s="1"/>
  <c r="AC5" i="27"/>
  <c r="AC8" i="27"/>
  <c r="AC7" i="27"/>
  <c r="U9" i="27"/>
  <c r="U18" i="27" s="1"/>
  <c r="Y9" i="27"/>
  <c r="Y18" i="27" s="1"/>
  <c r="Q18" i="27"/>
  <c r="M9" i="27"/>
  <c r="M18" i="27" s="1"/>
  <c r="G18" i="27" l="1"/>
  <c r="AA7" i="27"/>
  <c r="AA8" i="27"/>
  <c r="AA6" i="27"/>
  <c r="AC9" i="27"/>
  <c r="AA5" i="27"/>
  <c r="O9" i="27"/>
  <c r="O18" i="27" s="1"/>
  <c r="W9" i="27"/>
  <c r="W18" i="27" s="1"/>
  <c r="I9" i="27"/>
  <c r="I18" i="27" s="1"/>
  <c r="AC18" i="27" s="1"/>
  <c r="AA18" i="27" l="1"/>
  <c r="AA9" i="27"/>
</calcChain>
</file>

<file path=xl/sharedStrings.xml><?xml version="1.0" encoding="utf-8"?>
<sst xmlns="http://schemas.openxmlformats.org/spreadsheetml/2006/main" count="218" uniqueCount="94">
  <si>
    <t>計</t>
  </si>
  <si>
    <t>件数</t>
  </si>
  <si>
    <t>人員</t>
  </si>
  <si>
    <t>（単位：千円，件）</t>
  </si>
  <si>
    <t>税額</t>
  </si>
  <si>
    <t>特別土地保有税</t>
  </si>
  <si>
    <t>時   効   完   成 　　（注）</t>
  </si>
  <si>
    <t>滞納処分執行停止即不納欠損</t>
  </si>
  <si>
    <t>合              計</t>
  </si>
  <si>
    <t>注) 執行停止中時効優先を含む。</t>
  </si>
  <si>
    <t>事業所税</t>
    <rPh sb="3" eb="4">
      <t>ゼイ</t>
    </rPh>
    <phoneticPr fontId="3"/>
  </si>
  <si>
    <t>個人市民税</t>
    <rPh sb="3" eb="4">
      <t>ミン</t>
    </rPh>
    <phoneticPr fontId="3"/>
  </si>
  <si>
    <t>法人市民税</t>
    <rPh sb="3" eb="4">
      <t>ミン</t>
    </rPh>
    <phoneticPr fontId="3"/>
  </si>
  <si>
    <t>都市計画税</t>
    <phoneticPr fontId="3"/>
  </si>
  <si>
    <t>　　端数処理のため，内訳と合計が一致しない。</t>
    <rPh sb="2" eb="4">
      <t>ハスウ</t>
    </rPh>
    <rPh sb="4" eb="6">
      <t>ショリ</t>
    </rPh>
    <rPh sb="10" eb="12">
      <t>ウチワケ</t>
    </rPh>
    <rPh sb="13" eb="15">
      <t>ゴウケイ</t>
    </rPh>
    <rPh sb="16" eb="18">
      <t>イッチ</t>
    </rPh>
    <phoneticPr fontId="3"/>
  </si>
  <si>
    <t>事業所税</t>
    <rPh sb="0" eb="3">
      <t>ジギョウショ</t>
    </rPh>
    <rPh sb="3" eb="4">
      <t>ゼイ</t>
    </rPh>
    <phoneticPr fontId="3"/>
  </si>
  <si>
    <t>入湯税</t>
    <rPh sb="0" eb="2">
      <t>ニュウトウ</t>
    </rPh>
    <rPh sb="2" eb="3">
      <t>ゼイ</t>
    </rPh>
    <phoneticPr fontId="3"/>
  </si>
  <si>
    <t>※人員の合計は名寄せ人員数</t>
    <rPh sb="1" eb="3">
      <t>ジンイン</t>
    </rPh>
    <rPh sb="4" eb="6">
      <t>ゴウケイ</t>
    </rPh>
    <rPh sb="7" eb="9">
      <t>ナヨ</t>
    </rPh>
    <rPh sb="10" eb="12">
      <t>ジンイン</t>
    </rPh>
    <rPh sb="12" eb="13">
      <t>スウ</t>
    </rPh>
    <phoneticPr fontId="3"/>
  </si>
  <si>
    <t>法人市民税</t>
    <phoneticPr fontId="3"/>
  </si>
  <si>
    <t>軽自動車税</t>
    <phoneticPr fontId="3"/>
  </si>
  <si>
    <t>特別土地保有税</t>
    <phoneticPr fontId="3"/>
  </si>
  <si>
    <t>その他</t>
    <phoneticPr fontId="3"/>
  </si>
  <si>
    <t xml:space="preserve"> </t>
    <phoneticPr fontId="3"/>
  </si>
  <si>
    <t>市たばこ税</t>
    <rPh sb="0" eb="1">
      <t>シ</t>
    </rPh>
    <rPh sb="4" eb="5">
      <t>ゼイ</t>
    </rPh>
    <phoneticPr fontId="3"/>
  </si>
  <si>
    <t>税額</t>
    <phoneticPr fontId="3"/>
  </si>
  <si>
    <t>個人市民税</t>
    <phoneticPr fontId="3"/>
  </si>
  <si>
    <t>固定資産税</t>
    <phoneticPr fontId="3"/>
  </si>
  <si>
    <t xml:space="preserve"> (3)  不納欠損状況</t>
    <phoneticPr fontId="3"/>
  </si>
  <si>
    <t>(単位：千円，人，件)</t>
    <phoneticPr fontId="3"/>
  </si>
  <si>
    <t>滞納処分執行停止期間</t>
    <phoneticPr fontId="3"/>
  </si>
  <si>
    <t>満了</t>
    <phoneticPr fontId="3"/>
  </si>
  <si>
    <t>軽自動車税</t>
    <phoneticPr fontId="3"/>
  </si>
  <si>
    <t>－</t>
    <phoneticPr fontId="3"/>
  </si>
  <si>
    <t xml:space="preserve">特別土地保有税    </t>
    <phoneticPr fontId="3"/>
  </si>
  <si>
    <t xml:space="preserve">事業所税 </t>
    <phoneticPr fontId="3"/>
  </si>
  <si>
    <t>　　イ．事由別不納欠損額の推移</t>
    <phoneticPr fontId="3"/>
  </si>
  <si>
    <t>(単位：千円，件）</t>
    <phoneticPr fontId="3"/>
  </si>
  <si>
    <t>平成29年度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</si>
  <si>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</si>
  <si>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</si>
  <si>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</si>
  <si>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口座振替</t>
    <rPh sb="0" eb="2">
      <t>コウザ</t>
    </rPh>
    <rPh sb="2" eb="4">
      <t>フリカエ</t>
    </rPh>
    <phoneticPr fontId="3"/>
  </si>
  <si>
    <t>窓口（金融機関，区役所等）</t>
    <rPh sb="0" eb="2">
      <t>マドグチ</t>
    </rPh>
    <rPh sb="3" eb="5">
      <t>キンユウ</t>
    </rPh>
    <rPh sb="5" eb="7">
      <t>キカン</t>
    </rPh>
    <rPh sb="8" eb="11">
      <t>クヤクショ</t>
    </rPh>
    <rPh sb="11" eb="12">
      <t>トウ</t>
    </rPh>
    <phoneticPr fontId="3"/>
  </si>
  <si>
    <t>クレジットカード</t>
    <phoneticPr fontId="3"/>
  </si>
  <si>
    <t>件数</t>
    <rPh sb="0" eb="2">
      <t>ケンスウ</t>
    </rPh>
    <phoneticPr fontId="3"/>
  </si>
  <si>
    <t>件数</t>
    <phoneticPr fontId="3"/>
  </si>
  <si>
    <t>ＭＰＮ</t>
    <phoneticPr fontId="3"/>
  </si>
  <si>
    <t>税額</t>
    <rPh sb="0" eb="2">
      <t>ゼイガク</t>
    </rPh>
    <phoneticPr fontId="3"/>
  </si>
  <si>
    <t>(単位：千円，件)</t>
    <phoneticPr fontId="3"/>
  </si>
  <si>
    <t>固定資産税
（土地・家屋）
都市計画税</t>
    <rPh sb="7" eb="9">
      <t>トチ</t>
    </rPh>
    <rPh sb="10" eb="12">
      <t>カオク</t>
    </rPh>
    <rPh sb="14" eb="16">
      <t>トシ</t>
    </rPh>
    <rPh sb="16" eb="18">
      <t>ケイカク</t>
    </rPh>
    <rPh sb="18" eb="19">
      <t>ゼイ</t>
    </rPh>
    <phoneticPr fontId="3"/>
  </si>
  <si>
    <t>固定資産税
（償却資産）</t>
    <rPh sb="7" eb="9">
      <t>ショウキャク</t>
    </rPh>
    <rPh sb="9" eb="11">
      <t>シサン</t>
    </rPh>
    <phoneticPr fontId="3"/>
  </si>
  <si>
    <t>(単位：千円，件)</t>
    <phoneticPr fontId="3"/>
  </si>
  <si>
    <t>　 　端数処理のため，内訳と合計が一致しない。</t>
    <rPh sb="3" eb="5">
      <t>ハスウ</t>
    </rPh>
    <rPh sb="5" eb="7">
      <t>ショリ</t>
    </rPh>
    <rPh sb="11" eb="13">
      <t>ウチワケ</t>
    </rPh>
    <rPh sb="14" eb="16">
      <t>ゴウケイ</t>
    </rPh>
    <rPh sb="17" eb="19">
      <t>イッチ</t>
    </rPh>
    <phoneticPr fontId="3"/>
  </si>
  <si>
    <t>　　 還付未済額を含め，納付金額や分納回数ごとに計上しているため，決算値とは一致しない。</t>
    <phoneticPr fontId="3"/>
  </si>
  <si>
    <t>注)　賦課税目のみの集計結果となる。</t>
    <rPh sb="3" eb="5">
      <t>フカ</t>
    </rPh>
    <rPh sb="5" eb="7">
      <t>ゼイモク</t>
    </rPh>
    <rPh sb="10" eb="12">
      <t>シュウケイ</t>
    </rPh>
    <rPh sb="12" eb="14">
      <t>ケッカ</t>
    </rPh>
    <phoneticPr fontId="3"/>
  </si>
  <si>
    <t>個人市県民税
（普通徴収）</t>
    <rPh sb="3" eb="4">
      <t>ケン</t>
    </rPh>
    <rPh sb="4" eb="5">
      <t>ミン</t>
    </rPh>
    <rPh sb="8" eb="10">
      <t>フツウ</t>
    </rPh>
    <rPh sb="10" eb="12">
      <t>チョウシュウ</t>
    </rPh>
    <phoneticPr fontId="3"/>
  </si>
  <si>
    <t>コンビニエンス</t>
    <phoneticPr fontId="3"/>
  </si>
  <si>
    <t>ストア</t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</si>
  <si>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</si>
  <si>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</si>
  <si>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</si>
  <si>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</si>
  <si>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平成26年度以前</t>
    <rPh sb="0" eb="2">
      <t>ヘイセイ</t>
    </rPh>
    <rPh sb="4" eb="6">
      <t>ネンド</t>
    </rPh>
    <rPh sb="6" eb="8">
      <t>イゼン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</si>
  <si>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</si>
  <si>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計</t>
    <rPh sb="0" eb="1">
      <t>ケイ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</si>
  <si>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</si>
  <si>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 xml:space="preserve"> (2)  令和４年度へ繰越した滞納処分執行停止額</t>
    <rPh sb="6" eb="7">
      <t>レイ</t>
    </rPh>
    <rPh sb="7" eb="8">
      <t>ワ</t>
    </rPh>
    <phoneticPr fontId="3"/>
  </si>
  <si>
    <t>令和３年度</t>
    <rPh sb="0" eb="2">
      <t>レイワ</t>
    </rPh>
    <rPh sb="3" eb="5">
      <t>ネンド</t>
    </rPh>
    <phoneticPr fontId="3"/>
  </si>
  <si>
    <t xml:space="preserve"> (4)  令和４年度へ繰越した滞納額</t>
    <rPh sb="6" eb="7">
      <t>レイ</t>
    </rPh>
    <rPh sb="7" eb="8">
      <t>ワ</t>
    </rPh>
    <rPh sb="9" eb="10">
      <t>ネン</t>
    </rPh>
    <phoneticPr fontId="3"/>
  </si>
  <si>
    <t>　(2)  年度別　納付手段別市税収納状況一覧（現年度）</t>
    <rPh sb="6" eb="8">
      <t>ネンド</t>
    </rPh>
    <rPh sb="8" eb="9">
      <t>ベツ</t>
    </rPh>
    <rPh sb="10" eb="12">
      <t>ノウフ</t>
    </rPh>
    <rPh sb="12" eb="14">
      <t>シュダン</t>
    </rPh>
    <rPh sb="14" eb="15">
      <t>ベツ</t>
    </rPh>
    <rPh sb="15" eb="17">
      <t>シゼイ</t>
    </rPh>
    <rPh sb="17" eb="19">
      <t>シュウノウ</t>
    </rPh>
    <rPh sb="19" eb="21">
      <t>ジョウキョウ</t>
    </rPh>
    <rPh sb="21" eb="23">
      <t>イチラン</t>
    </rPh>
    <rPh sb="26" eb="27">
      <t>ド</t>
    </rPh>
    <phoneticPr fontId="4"/>
  </si>
  <si>
    <t>注) 件数は処分事件数</t>
    <rPh sb="0" eb="1">
      <t>チュウ</t>
    </rPh>
    <phoneticPr fontId="3"/>
  </si>
  <si>
    <t>計</t>
    <phoneticPr fontId="3"/>
  </si>
  <si>
    <t>その他財産</t>
    <rPh sb="2" eb="3">
      <t>タ</t>
    </rPh>
    <rPh sb="3" eb="4">
      <t>ザイ</t>
    </rPh>
    <rPh sb="4" eb="5">
      <t>サン</t>
    </rPh>
    <phoneticPr fontId="3"/>
  </si>
  <si>
    <t>自動車</t>
    <rPh sb="0" eb="3">
      <t>ジドウシャ</t>
    </rPh>
    <phoneticPr fontId="3"/>
  </si>
  <si>
    <t>その他債権</t>
    <rPh sb="2" eb="3">
      <t>タ</t>
    </rPh>
    <rPh sb="3" eb="5">
      <t>サイケン</t>
    </rPh>
    <phoneticPr fontId="3"/>
  </si>
  <si>
    <t>給与</t>
    <rPh sb="0" eb="1">
      <t>キュウ</t>
    </rPh>
    <rPh sb="1" eb="2">
      <t>ヨ</t>
    </rPh>
    <phoneticPr fontId="3"/>
  </si>
  <si>
    <t>預貯金</t>
    <rPh sb="0" eb="3">
      <t>ヨチョキン</t>
    </rPh>
    <phoneticPr fontId="3"/>
  </si>
  <si>
    <t>不動産</t>
    <phoneticPr fontId="3"/>
  </si>
  <si>
    <t>金額</t>
  </si>
  <si>
    <t>参加差押</t>
  </si>
  <si>
    <t>差　　　押</t>
  </si>
  <si>
    <t>差押</t>
    <phoneticPr fontId="3"/>
  </si>
  <si>
    <t>（単位：件，千円）</t>
  </si>
  <si>
    <t>平成28年度以前</t>
    <rPh sb="0" eb="2">
      <t>ヘイセイ</t>
    </rPh>
    <rPh sb="4" eb="6">
      <t>ネンド</t>
    </rPh>
    <rPh sb="6" eb="8">
      <t>イゼン</t>
    </rPh>
    <phoneticPr fontId="3"/>
  </si>
  <si>
    <t>(1)  差押処分状況</t>
    <phoneticPr fontId="3"/>
  </si>
  <si>
    <t>令 和 ３ 年 度 に お け る 差 押　( 差 押 時 金 額 )</t>
    <rPh sb="0" eb="1">
      <t>レイ</t>
    </rPh>
    <rPh sb="2" eb="3">
      <t>ワ</t>
    </rPh>
    <phoneticPr fontId="3"/>
  </si>
  <si>
    <t>令 和 ３ 年 度 に お け る 解 除　( 差 押 時 金 額 )</t>
    <rPh sb="0" eb="1">
      <t>レイ</t>
    </rPh>
    <rPh sb="2" eb="3">
      <t>ワ</t>
    </rPh>
    <phoneticPr fontId="3"/>
  </si>
  <si>
    <t>１.　滞納処分状況</t>
    <phoneticPr fontId="3"/>
  </si>
  <si>
    <t>２.　市税収納状況</t>
    <rPh sb="3" eb="5">
      <t>シゼイ</t>
    </rPh>
    <rPh sb="5" eb="7">
      <t>シュウノウ</t>
    </rPh>
    <phoneticPr fontId="4"/>
  </si>
  <si>
    <t xml:space="preserve">     令和３年度差押処分状況</t>
    <rPh sb="5" eb="7">
      <t>レイワ</t>
    </rPh>
    <phoneticPr fontId="3"/>
  </si>
  <si>
    <t xml:space="preserve">  　　賦課年度別内訳</t>
    <phoneticPr fontId="3"/>
  </si>
  <si>
    <t>　  　賦課年度別内訳</t>
    <phoneticPr fontId="3"/>
  </si>
  <si>
    <t>　　ア．令和３年度事由別不納欠損状況</t>
    <rPh sb="4" eb="6">
      <t>レイワ</t>
    </rPh>
    <phoneticPr fontId="3"/>
  </si>
  <si>
    <t>　(1)  令和３年度　現年度市税収納状況一覧（令和３年４月１日～令和４年５月31日収入分）</t>
    <rPh sb="6" eb="8">
      <t>レイワ</t>
    </rPh>
    <rPh sb="9" eb="11">
      <t>ネンド</t>
    </rPh>
    <rPh sb="12" eb="14">
      <t>ゲンネン</t>
    </rPh>
    <rPh sb="14" eb="15">
      <t>ド</t>
    </rPh>
    <rPh sb="15" eb="17">
      <t>シゼイ</t>
    </rPh>
    <rPh sb="17" eb="19">
      <t>シュウノウ</t>
    </rPh>
    <rPh sb="19" eb="21">
      <t>ジョウキョウ</t>
    </rPh>
    <rPh sb="21" eb="23">
      <t>イチラン</t>
    </rPh>
    <rPh sb="24" eb="26">
      <t>レイワ</t>
    </rPh>
    <rPh sb="27" eb="28">
      <t>ネン</t>
    </rPh>
    <rPh sb="29" eb="30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2" eb="44">
      <t>シュウニュウ</t>
    </rPh>
    <rPh sb="44" eb="45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</si>
</sst>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&quot;‐&quot;#,##0;&quot;－&quot;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2" fillId="0" borderId="0" applyFont="0" applyFill="0" applyBorder="0" applyAlignment="0" applyProtection="0"/>
    <xf numFmtId="0" fontId="12" fillId="0" borderId="0"/>
    <xf numFmtId="0" fontId="13" fillId="0" borderId="0"/>
  </cellStyleXfs>
  <cellXfs count="114">
    <xf numFmtId="0" fontId="0" fillId="0" borderId="0" xfId="0"/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8" fillId="0" borderId="3" xfId="0" applyFont="1" applyFill="1" applyBorder="1" applyAlignment="1">
      <alignment horizontal="centerContinuous" vertical="center"/>
    </xf>
    <xf numFmtId="0" fontId="8" fillId="0" borderId="18" xfId="0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distributed"/>
    </xf>
    <xf numFmtId="0" fontId="8" fillId="0" borderId="11" xfId="0" applyFont="1" applyFill="1" applyBorder="1" applyAlignment="1">
      <alignment horizontal="distributed" vertical="center"/>
    </xf>
    <xf numFmtId="41" fontId="8" fillId="0" borderId="0" xfId="0" applyNumberFormat="1" applyFont="1" applyFill="1" applyAlignment="1">
      <alignment vertical="center"/>
    </xf>
    <xf numFmtId="0" fontId="8" fillId="0" borderId="13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/>
    <xf numFmtId="177" fontId="8" fillId="0" borderId="10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0" xfId="1" quotePrefix="1" applyNumberFormat="1" applyFont="1" applyFill="1" applyBorder="1" applyAlignment="1">
      <alignment horizontal="right" vertical="center"/>
    </xf>
    <xf numFmtId="177" fontId="8" fillId="0" borderId="0" xfId="0" quotePrefix="1" applyNumberFormat="1" applyFont="1" applyFill="1" applyBorder="1" applyAlignment="1">
      <alignment horizontal="right" vertical="center"/>
    </xf>
    <xf numFmtId="177" fontId="8" fillId="0" borderId="6" xfId="0" quotePrefix="1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15" xfId="2" applyNumberFormat="1" applyFont="1" applyFill="1" applyBorder="1" applyAlignment="1">
      <alignment vertical="center"/>
    </xf>
    <xf numFmtId="177" fontId="8" fillId="0" borderId="13" xfId="2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177" fontId="8" fillId="0" borderId="10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9" fillId="0" borderId="16" xfId="0" applyFont="1" applyFill="1" applyBorder="1" applyAlignment="1">
      <alignment horizontal="centerContinuous" vertical="center"/>
    </xf>
    <xf numFmtId="177" fontId="8" fillId="0" borderId="15" xfId="1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vertical="center"/>
    </xf>
    <xf numFmtId="177" fontId="8" fillId="0" borderId="7" xfId="1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horizontal="centerContinuous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 justifyLastLine="1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177" fontId="9" fillId="0" borderId="8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vertical="center"/>
    </xf>
    <xf numFmtId="177" fontId="8" fillId="0" borderId="16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wrapText="1"/>
    </xf>
  </cellXfs>
  <cellStyles count="6">
    <cellStyle name="桁区切り" xfId="1" builtinId="6"/>
    <cellStyle name="桁区切り 2" xfId="3"/>
    <cellStyle name="標準" xfId="0" builtinId="0"/>
    <cellStyle name="標準 2" xfId="4"/>
    <cellStyle name="標準 3" xfId="5"/>
    <cellStyle name="標準_Sheet2_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66FF99"/>
      <color rgb="FF66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zoomScale="80" zoomScaleNormal="80" zoomScaleSheetLayoutView="80" workbookViewId="0">
      <selection activeCell="B15" sqref="B15"/>
    </sheetView>
  </sheetViews>
  <sheetFormatPr defaultRowHeight="27" customHeight="1"/>
  <cols>
    <col min="1" max="1" width="0.875" style="2" customWidth="1"/>
    <col min="2" max="2" width="10.375" style="2" customWidth="1"/>
    <col min="3" max="3" width="0.875" style="2" customWidth="1"/>
    <col min="4" max="15" width="12.75" style="2" customWidth="1"/>
    <col min="16" max="16" width="2.625" style="2" customWidth="1"/>
    <col min="17" max="17" width="10.75" style="2" bestFit="1" customWidth="1"/>
    <col min="18" max="16384" width="9" style="2"/>
  </cols>
  <sheetData>
    <row r="1" spans="1:16" s="15" customFormat="1" ht="22.5" customHeight="1">
      <c r="A1" s="14" t="s">
        <v>87</v>
      </c>
    </row>
    <row r="2" spans="1:16" ht="24" customHeight="1">
      <c r="B2" s="16" t="s">
        <v>84</v>
      </c>
      <c r="C2" s="16"/>
    </row>
    <row r="3" spans="1:16" ht="29.25" customHeight="1" thickBot="1">
      <c r="B3" s="17" t="s">
        <v>89</v>
      </c>
      <c r="C3" s="17"/>
      <c r="O3" s="18" t="s">
        <v>82</v>
      </c>
    </row>
    <row r="4" spans="1:16" ht="44.25" customHeight="1">
      <c r="A4" s="19"/>
      <c r="B4" s="19"/>
      <c r="C4" s="19"/>
      <c r="D4" s="95" t="s">
        <v>85</v>
      </c>
      <c r="E4" s="96"/>
      <c r="F4" s="96"/>
      <c r="G4" s="96"/>
      <c r="H4" s="96"/>
      <c r="I4" s="96"/>
      <c r="J4" s="96" t="s">
        <v>86</v>
      </c>
      <c r="K4" s="96"/>
      <c r="L4" s="96"/>
      <c r="M4" s="96"/>
      <c r="N4" s="96"/>
      <c r="O4" s="96"/>
      <c r="P4" s="20"/>
    </row>
    <row r="5" spans="1:16" ht="44.25" customHeight="1">
      <c r="B5" s="4"/>
      <c r="C5" s="4"/>
      <c r="D5" s="93" t="s">
        <v>81</v>
      </c>
      <c r="E5" s="94"/>
      <c r="F5" s="93" t="s">
        <v>79</v>
      </c>
      <c r="G5" s="94"/>
      <c r="H5" s="97" t="s">
        <v>0</v>
      </c>
      <c r="I5" s="98"/>
      <c r="J5" s="21" t="s">
        <v>80</v>
      </c>
      <c r="K5" s="22"/>
      <c r="L5" s="93" t="s">
        <v>79</v>
      </c>
      <c r="M5" s="94"/>
      <c r="N5" s="97" t="s">
        <v>0</v>
      </c>
      <c r="O5" s="98"/>
      <c r="P5" s="20"/>
    </row>
    <row r="6" spans="1:16" ht="44.25" customHeight="1">
      <c r="A6" s="23"/>
      <c r="B6" s="23"/>
      <c r="C6" s="23"/>
      <c r="D6" s="24" t="s">
        <v>1</v>
      </c>
      <c r="E6" s="25" t="s">
        <v>78</v>
      </c>
      <c r="F6" s="26" t="s">
        <v>1</v>
      </c>
      <c r="G6" s="25" t="s">
        <v>78</v>
      </c>
      <c r="H6" s="26" t="s">
        <v>1</v>
      </c>
      <c r="I6" s="27" t="s">
        <v>78</v>
      </c>
      <c r="J6" s="26" t="s">
        <v>1</v>
      </c>
      <c r="K6" s="27" t="s">
        <v>78</v>
      </c>
      <c r="L6" s="24" t="s">
        <v>1</v>
      </c>
      <c r="M6" s="25" t="s">
        <v>78</v>
      </c>
      <c r="N6" s="27" t="s">
        <v>1</v>
      </c>
      <c r="O6" s="27" t="s">
        <v>78</v>
      </c>
      <c r="P6" s="28"/>
    </row>
    <row r="7" spans="1:16" ht="44.25" customHeight="1">
      <c r="A7" s="29"/>
      <c r="B7" s="30" t="s">
        <v>77</v>
      </c>
      <c r="C7" s="31"/>
      <c r="D7" s="41">
        <v>171</v>
      </c>
      <c r="E7" s="42">
        <v>73358</v>
      </c>
      <c r="F7" s="43">
        <v>82</v>
      </c>
      <c r="G7" s="43">
        <v>28394</v>
      </c>
      <c r="H7" s="42">
        <f t="shared" ref="H7:I13" si="0">D7+F7</f>
        <v>253</v>
      </c>
      <c r="I7" s="42">
        <f t="shared" si="0"/>
        <v>101752</v>
      </c>
      <c r="J7" s="42">
        <v>257</v>
      </c>
      <c r="K7" s="42">
        <v>88485</v>
      </c>
      <c r="L7" s="43">
        <v>125</v>
      </c>
      <c r="M7" s="43">
        <v>42518</v>
      </c>
      <c r="N7" s="42">
        <f t="shared" ref="N7:O13" si="1">J7+L7</f>
        <v>382</v>
      </c>
      <c r="O7" s="42">
        <f t="shared" si="1"/>
        <v>131003</v>
      </c>
      <c r="P7" s="32"/>
    </row>
    <row r="8" spans="1:16" ht="44.25" customHeight="1">
      <c r="A8" s="4"/>
      <c r="B8" s="13" t="s">
        <v>76</v>
      </c>
      <c r="C8" s="33"/>
      <c r="D8" s="44">
        <v>3621</v>
      </c>
      <c r="E8" s="44">
        <v>511556</v>
      </c>
      <c r="F8" s="45">
        <v>0</v>
      </c>
      <c r="G8" s="45">
        <v>0</v>
      </c>
      <c r="H8" s="44">
        <f t="shared" si="0"/>
        <v>3621</v>
      </c>
      <c r="I8" s="44">
        <f t="shared" si="0"/>
        <v>511556</v>
      </c>
      <c r="J8" s="44">
        <v>3580</v>
      </c>
      <c r="K8" s="44">
        <v>508069</v>
      </c>
      <c r="L8" s="45">
        <v>0</v>
      </c>
      <c r="M8" s="45">
        <v>0</v>
      </c>
      <c r="N8" s="44">
        <f t="shared" si="1"/>
        <v>3580</v>
      </c>
      <c r="O8" s="44">
        <f t="shared" si="1"/>
        <v>508069</v>
      </c>
      <c r="P8" s="34"/>
    </row>
    <row r="9" spans="1:16" ht="44.25" customHeight="1">
      <c r="A9" s="4"/>
      <c r="B9" s="13" t="s">
        <v>75</v>
      </c>
      <c r="C9" s="33"/>
      <c r="D9" s="10">
        <v>1366</v>
      </c>
      <c r="E9" s="10">
        <v>176599</v>
      </c>
      <c r="F9" s="45">
        <v>0</v>
      </c>
      <c r="G9" s="45">
        <v>0</v>
      </c>
      <c r="H9" s="10">
        <f t="shared" si="0"/>
        <v>1366</v>
      </c>
      <c r="I9" s="10">
        <f t="shared" si="0"/>
        <v>176599</v>
      </c>
      <c r="J9" s="10">
        <v>1328</v>
      </c>
      <c r="K9" s="10">
        <v>166140</v>
      </c>
      <c r="L9" s="45">
        <v>0</v>
      </c>
      <c r="M9" s="45">
        <v>0</v>
      </c>
      <c r="N9" s="10">
        <f t="shared" si="1"/>
        <v>1328</v>
      </c>
      <c r="O9" s="10">
        <f t="shared" si="1"/>
        <v>166140</v>
      </c>
      <c r="P9" s="34"/>
    </row>
    <row r="10" spans="1:16" ht="44.25" customHeight="1">
      <c r="A10" s="4"/>
      <c r="B10" s="13" t="s">
        <v>74</v>
      </c>
      <c r="C10" s="13"/>
      <c r="D10" s="9">
        <v>580</v>
      </c>
      <c r="E10" s="10">
        <v>218319</v>
      </c>
      <c r="F10" s="45">
        <v>0</v>
      </c>
      <c r="G10" s="45">
        <v>0</v>
      </c>
      <c r="H10" s="44">
        <f t="shared" si="0"/>
        <v>580</v>
      </c>
      <c r="I10" s="44">
        <f t="shared" si="0"/>
        <v>218319</v>
      </c>
      <c r="J10" s="10">
        <v>589</v>
      </c>
      <c r="K10" s="10">
        <v>192104</v>
      </c>
      <c r="L10" s="45">
        <v>0</v>
      </c>
      <c r="M10" s="45">
        <v>0</v>
      </c>
      <c r="N10" s="44">
        <f t="shared" si="1"/>
        <v>589</v>
      </c>
      <c r="O10" s="44">
        <f t="shared" si="1"/>
        <v>192104</v>
      </c>
      <c r="P10" s="34"/>
    </row>
    <row r="11" spans="1:16" ht="44.25" customHeight="1">
      <c r="A11" s="4"/>
      <c r="B11" s="13" t="s">
        <v>73</v>
      </c>
      <c r="C11" s="13"/>
      <c r="D11" s="46">
        <v>0</v>
      </c>
      <c r="E11" s="45">
        <v>0</v>
      </c>
      <c r="F11" s="45">
        <v>0</v>
      </c>
      <c r="G11" s="45">
        <v>0</v>
      </c>
      <c r="H11" s="45">
        <f t="shared" si="0"/>
        <v>0</v>
      </c>
      <c r="I11" s="45">
        <f t="shared" si="0"/>
        <v>0</v>
      </c>
      <c r="J11" s="45">
        <v>0</v>
      </c>
      <c r="K11" s="45">
        <v>0</v>
      </c>
      <c r="L11" s="45">
        <v>0</v>
      </c>
      <c r="M11" s="45">
        <v>0</v>
      </c>
      <c r="N11" s="45">
        <f t="shared" si="1"/>
        <v>0</v>
      </c>
      <c r="O11" s="45">
        <f t="shared" si="1"/>
        <v>0</v>
      </c>
      <c r="P11" s="34"/>
    </row>
    <row r="12" spans="1:16" ht="44.25" customHeight="1">
      <c r="A12" s="4"/>
      <c r="B12" s="13" t="s">
        <v>72</v>
      </c>
      <c r="C12" s="13"/>
      <c r="D12" s="46">
        <v>8</v>
      </c>
      <c r="E12" s="45">
        <v>5790</v>
      </c>
      <c r="F12" s="45">
        <v>0</v>
      </c>
      <c r="G12" s="45">
        <v>0</v>
      </c>
      <c r="H12" s="45">
        <f t="shared" si="0"/>
        <v>8</v>
      </c>
      <c r="I12" s="45">
        <f t="shared" si="0"/>
        <v>5790</v>
      </c>
      <c r="J12" s="45">
        <v>2</v>
      </c>
      <c r="K12" s="45">
        <v>359</v>
      </c>
      <c r="L12" s="45">
        <v>0</v>
      </c>
      <c r="M12" s="45">
        <v>0</v>
      </c>
      <c r="N12" s="45">
        <f t="shared" si="1"/>
        <v>2</v>
      </c>
      <c r="O12" s="45">
        <f t="shared" si="1"/>
        <v>359</v>
      </c>
      <c r="P12" s="34"/>
    </row>
    <row r="13" spans="1:16" s="39" customFormat="1" ht="44.25" customHeight="1" thickBot="1">
      <c r="A13" s="35"/>
      <c r="B13" s="36" t="s">
        <v>71</v>
      </c>
      <c r="C13" s="37"/>
      <c r="D13" s="47">
        <f>SUM(D7:D12)</f>
        <v>5746</v>
      </c>
      <c r="E13" s="48">
        <f>SUM(E7:E12)</f>
        <v>985622</v>
      </c>
      <c r="F13" s="48">
        <f>SUM(F7:F12)</f>
        <v>82</v>
      </c>
      <c r="G13" s="48">
        <f>SUM(G7:G12)</f>
        <v>28394</v>
      </c>
      <c r="H13" s="48">
        <f t="shared" si="0"/>
        <v>5828</v>
      </c>
      <c r="I13" s="48">
        <f t="shared" si="0"/>
        <v>1014016</v>
      </c>
      <c r="J13" s="49">
        <f>SUM(J7:J12)</f>
        <v>5756</v>
      </c>
      <c r="K13" s="49">
        <f>SUM(K7:K12)</f>
        <v>955157</v>
      </c>
      <c r="L13" s="48">
        <f>SUM(L7:L12)</f>
        <v>125</v>
      </c>
      <c r="M13" s="48">
        <f>SUM(M7:M12)</f>
        <v>42518</v>
      </c>
      <c r="N13" s="49">
        <f t="shared" si="1"/>
        <v>5881</v>
      </c>
      <c r="O13" s="49">
        <f t="shared" si="1"/>
        <v>997675</v>
      </c>
      <c r="P13" s="38"/>
    </row>
    <row r="14" spans="1:16" ht="11.25">
      <c r="B14" s="40" t="s">
        <v>70</v>
      </c>
      <c r="H14" s="1"/>
      <c r="I14" s="1"/>
      <c r="N14" s="1"/>
      <c r="O14" s="1"/>
    </row>
    <row r="15" spans="1:16" ht="15.75" customHeight="1">
      <c r="B15" s="2" t="s">
        <v>14</v>
      </c>
      <c r="D15" s="1"/>
    </row>
  </sheetData>
  <mergeCells count="7">
    <mergeCell ref="L5:M5"/>
    <mergeCell ref="D4:I4"/>
    <mergeCell ref="D5:E5"/>
    <mergeCell ref="F5:G5"/>
    <mergeCell ref="H5:I5"/>
    <mergeCell ref="J4:O4"/>
    <mergeCell ref="N5:O5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firstPageNumber="108" fitToWidth="2" orientation="portrait" blackAndWhite="1" useFirstPageNumber="1" r:id="rId1"/>
  <headerFooter scaleWithDoc="0">
    <oddFooter>&amp;C&amp;"游明朝,標準"&amp;10&amp;P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view="pageBreakPreview" zoomScale="90" zoomScaleNormal="85" zoomScaleSheetLayoutView="90" workbookViewId="0">
      <selection activeCell="B15" sqref="B15"/>
    </sheetView>
  </sheetViews>
  <sheetFormatPr defaultRowHeight="27" customHeight="1"/>
  <cols>
    <col min="1" max="1" width="0.875" style="2" customWidth="1"/>
    <col min="2" max="2" width="2.625" style="2" customWidth="1"/>
    <col min="3" max="3" width="0.875" style="2" customWidth="1"/>
    <col min="4" max="4" width="13.625" style="2" customWidth="1"/>
    <col min="5" max="5" width="0.875" style="2" customWidth="1"/>
    <col min="6" max="6" width="11.875" style="2" hidden="1" customWidth="1"/>
    <col min="7" max="7" width="10" style="2" hidden="1" customWidth="1"/>
    <col min="8" max="8" width="11.625" style="2" customWidth="1"/>
    <col min="9" max="9" width="10.625" style="2" customWidth="1"/>
    <col min="10" max="10" width="11.625" style="2" customWidth="1"/>
    <col min="11" max="11" width="10.625" style="2" customWidth="1"/>
    <col min="12" max="12" width="11.625" style="2" customWidth="1"/>
    <col min="13" max="13" width="10.625" style="2" customWidth="1"/>
    <col min="14" max="14" width="11.625" style="2" customWidth="1"/>
    <col min="15" max="15" width="10.625" style="2" customWidth="1"/>
    <col min="16" max="16" width="11.625" style="2" customWidth="1"/>
    <col min="17" max="17" width="10.625" style="2" customWidth="1"/>
    <col min="18" max="18" width="11.625" style="2" customWidth="1"/>
    <col min="19" max="19" width="10.625" style="2" customWidth="1"/>
    <col min="20" max="20" width="11.625" style="2" customWidth="1"/>
    <col min="21" max="21" width="10.625" style="2" customWidth="1"/>
    <col min="22" max="22" width="9.75" style="2" bestFit="1" customWidth="1"/>
    <col min="23" max="23" width="6.875" style="2" customWidth="1"/>
    <col min="24" max="24" width="9.75" style="2" bestFit="1" customWidth="1"/>
    <col min="25" max="25" width="6.875" style="2" customWidth="1"/>
    <col min="26" max="26" width="9.75" style="2" bestFit="1" customWidth="1"/>
    <col min="27" max="27" width="6.875" style="2" customWidth="1"/>
    <col min="28" max="28" width="9.75" style="2" bestFit="1" customWidth="1"/>
    <col min="29" max="29" width="6.875" style="2" customWidth="1"/>
    <col min="30" max="30" width="11.375" style="2" bestFit="1" customWidth="1"/>
    <col min="31" max="31" width="6.875" style="2" customWidth="1"/>
    <col min="32" max="32" width="11" style="2" customWidth="1"/>
    <col min="33" max="16384" width="9" style="2"/>
  </cols>
  <sheetData>
    <row r="1" spans="1:23" ht="23.25" customHeight="1">
      <c r="B1" s="17" t="s">
        <v>66</v>
      </c>
    </row>
    <row r="2" spans="1:23" ht="27" customHeight="1" thickBot="1">
      <c r="B2" s="17" t="s">
        <v>90</v>
      </c>
      <c r="U2" s="18" t="s">
        <v>3</v>
      </c>
    </row>
    <row r="3" spans="1:23" ht="39.75" customHeight="1">
      <c r="A3" s="19"/>
      <c r="B3" s="19"/>
      <c r="C3" s="19"/>
      <c r="D3" s="19"/>
      <c r="E3" s="50"/>
      <c r="F3" s="96" t="s">
        <v>62</v>
      </c>
      <c r="G3" s="100"/>
      <c r="H3" s="95" t="s">
        <v>83</v>
      </c>
      <c r="I3" s="100"/>
      <c r="J3" s="95" t="s">
        <v>37</v>
      </c>
      <c r="K3" s="96"/>
      <c r="L3" s="95" t="s">
        <v>39</v>
      </c>
      <c r="M3" s="96"/>
      <c r="N3" s="96" t="s">
        <v>63</v>
      </c>
      <c r="O3" s="100"/>
      <c r="P3" s="95" t="s">
        <v>61</v>
      </c>
      <c r="Q3" s="100"/>
      <c r="R3" s="95" t="s">
        <v>67</v>
      </c>
      <c r="S3" s="100"/>
      <c r="T3" s="95" t="s">
        <v>64</v>
      </c>
      <c r="U3" s="96"/>
    </row>
    <row r="4" spans="1:23" ht="39.75" customHeight="1">
      <c r="A4" s="23"/>
      <c r="B4" s="23"/>
      <c r="C4" s="23"/>
      <c r="D4" s="23"/>
      <c r="E4" s="51"/>
      <c r="F4" s="52" t="s">
        <v>4</v>
      </c>
      <c r="G4" s="52" t="s">
        <v>1</v>
      </c>
      <c r="H4" s="53" t="s">
        <v>4</v>
      </c>
      <c r="I4" s="52" t="s">
        <v>1</v>
      </c>
      <c r="J4" s="52" t="s">
        <v>4</v>
      </c>
      <c r="K4" s="26" t="s">
        <v>1</v>
      </c>
      <c r="L4" s="25" t="s">
        <v>24</v>
      </c>
      <c r="M4" s="26" t="s">
        <v>1</v>
      </c>
      <c r="N4" s="54" t="s">
        <v>4</v>
      </c>
      <c r="O4" s="52" t="s">
        <v>1</v>
      </c>
      <c r="P4" s="25" t="s">
        <v>4</v>
      </c>
      <c r="Q4" s="52" t="s">
        <v>1</v>
      </c>
      <c r="R4" s="25" t="s">
        <v>4</v>
      </c>
      <c r="S4" s="52" t="s">
        <v>1</v>
      </c>
      <c r="T4" s="54" t="s">
        <v>4</v>
      </c>
      <c r="U4" s="55" t="s">
        <v>1</v>
      </c>
      <c r="W4" s="4"/>
    </row>
    <row r="5" spans="1:23" ht="39.75" customHeight="1">
      <c r="A5" s="4"/>
      <c r="B5" s="101" t="s">
        <v>25</v>
      </c>
      <c r="C5" s="101"/>
      <c r="D5" s="101"/>
      <c r="E5" s="56"/>
      <c r="F5" s="57"/>
      <c r="G5" s="58"/>
      <c r="H5" s="62">
        <v>36500</v>
      </c>
      <c r="I5" s="59">
        <v>1909</v>
      </c>
      <c r="J5" s="57">
        <v>55853</v>
      </c>
      <c r="K5" s="64">
        <v>3643</v>
      </c>
      <c r="L5" s="65">
        <v>130407</v>
      </c>
      <c r="M5" s="64">
        <v>6093</v>
      </c>
      <c r="N5" s="57">
        <v>119415</v>
      </c>
      <c r="O5" s="59">
        <v>5859</v>
      </c>
      <c r="P5" s="62">
        <v>81676</v>
      </c>
      <c r="Q5" s="59">
        <v>4192</v>
      </c>
      <c r="R5" s="62">
        <v>24762</v>
      </c>
      <c r="S5" s="59">
        <v>1526</v>
      </c>
      <c r="T5" s="57">
        <f t="shared" ref="T5:U12" si="0">F5+H5+J5+L5+N5+P5+R5</f>
        <v>448613</v>
      </c>
      <c r="U5" s="57">
        <f t="shared" si="0"/>
        <v>23222</v>
      </c>
    </row>
    <row r="6" spans="1:23" ht="39.75" customHeight="1">
      <c r="A6" s="4"/>
      <c r="B6" s="99" t="s">
        <v>18</v>
      </c>
      <c r="C6" s="99"/>
      <c r="D6" s="99"/>
      <c r="E6" s="56"/>
      <c r="F6" s="57"/>
      <c r="G6" s="59"/>
      <c r="H6" s="62">
        <v>1586</v>
      </c>
      <c r="I6" s="59">
        <v>37</v>
      </c>
      <c r="J6" s="57">
        <v>3433</v>
      </c>
      <c r="K6" s="57">
        <v>65</v>
      </c>
      <c r="L6" s="62">
        <f>9225+1</f>
        <v>9226</v>
      </c>
      <c r="M6" s="57">
        <v>101</v>
      </c>
      <c r="N6" s="57">
        <v>7573</v>
      </c>
      <c r="O6" s="59">
        <v>79</v>
      </c>
      <c r="P6" s="62">
        <v>6264</v>
      </c>
      <c r="Q6" s="59">
        <v>53</v>
      </c>
      <c r="R6" s="62">
        <v>578</v>
      </c>
      <c r="S6" s="59">
        <v>10</v>
      </c>
      <c r="T6" s="57">
        <f t="shared" si="0"/>
        <v>28660</v>
      </c>
      <c r="U6" s="57">
        <f t="shared" si="0"/>
        <v>345</v>
      </c>
    </row>
    <row r="7" spans="1:23" ht="39.75" customHeight="1">
      <c r="A7" s="4"/>
      <c r="B7" s="99" t="s">
        <v>26</v>
      </c>
      <c r="C7" s="99"/>
      <c r="D7" s="99"/>
      <c r="E7" s="56"/>
      <c r="F7" s="57"/>
      <c r="G7" s="59"/>
      <c r="H7" s="62">
        <f>8311</f>
        <v>8311</v>
      </c>
      <c r="I7" s="59">
        <v>795</v>
      </c>
      <c r="J7" s="57">
        <v>5658</v>
      </c>
      <c r="K7" s="57">
        <v>552</v>
      </c>
      <c r="L7" s="62">
        <f>8725-1</f>
        <v>8724</v>
      </c>
      <c r="M7" s="57">
        <v>655</v>
      </c>
      <c r="N7" s="57">
        <v>11223</v>
      </c>
      <c r="O7" s="59">
        <v>812</v>
      </c>
      <c r="P7" s="62">
        <v>7851</v>
      </c>
      <c r="Q7" s="59">
        <v>527</v>
      </c>
      <c r="R7" s="62">
        <v>4396</v>
      </c>
      <c r="S7" s="59">
        <v>328</v>
      </c>
      <c r="T7" s="57">
        <f t="shared" si="0"/>
        <v>46163</v>
      </c>
      <c r="U7" s="57">
        <f t="shared" si="0"/>
        <v>3669</v>
      </c>
    </row>
    <row r="8" spans="1:23" ht="39.75" customHeight="1">
      <c r="A8" s="4"/>
      <c r="B8" s="99" t="s">
        <v>19</v>
      </c>
      <c r="C8" s="99"/>
      <c r="D8" s="99"/>
      <c r="E8" s="56"/>
      <c r="F8" s="57"/>
      <c r="G8" s="59"/>
      <c r="H8" s="62">
        <v>715</v>
      </c>
      <c r="I8" s="59">
        <v>137</v>
      </c>
      <c r="J8" s="57">
        <v>3350</v>
      </c>
      <c r="K8" s="57">
        <v>588</v>
      </c>
      <c r="L8" s="62">
        <v>5348</v>
      </c>
      <c r="M8" s="57">
        <v>862</v>
      </c>
      <c r="N8" s="57">
        <v>5884</v>
      </c>
      <c r="O8" s="59">
        <v>968</v>
      </c>
      <c r="P8" s="62">
        <v>4013</v>
      </c>
      <c r="Q8" s="59">
        <v>658</v>
      </c>
      <c r="R8" s="62">
        <v>2489</v>
      </c>
      <c r="S8" s="59">
        <v>433</v>
      </c>
      <c r="T8" s="57">
        <f t="shared" si="0"/>
        <v>21799</v>
      </c>
      <c r="U8" s="57">
        <f t="shared" si="0"/>
        <v>3646</v>
      </c>
    </row>
    <row r="9" spans="1:23" ht="39.75" customHeight="1">
      <c r="A9" s="4"/>
      <c r="B9" s="99" t="s">
        <v>16</v>
      </c>
      <c r="C9" s="99"/>
      <c r="D9" s="99"/>
      <c r="E9" s="56"/>
      <c r="F9" s="57"/>
      <c r="G9" s="59"/>
      <c r="H9" s="62">
        <v>0</v>
      </c>
      <c r="I9" s="59">
        <v>0</v>
      </c>
      <c r="J9" s="57">
        <v>0</v>
      </c>
      <c r="K9" s="57">
        <v>0</v>
      </c>
      <c r="L9" s="62">
        <v>0</v>
      </c>
      <c r="M9" s="57">
        <v>0</v>
      </c>
      <c r="N9" s="57">
        <v>0</v>
      </c>
      <c r="O9" s="59">
        <v>0</v>
      </c>
      <c r="P9" s="62">
        <v>0</v>
      </c>
      <c r="Q9" s="59">
        <v>0</v>
      </c>
      <c r="R9" s="62">
        <v>0</v>
      </c>
      <c r="S9" s="59">
        <v>0</v>
      </c>
      <c r="T9" s="57">
        <f t="shared" si="0"/>
        <v>0</v>
      </c>
      <c r="U9" s="57">
        <f t="shared" si="0"/>
        <v>0</v>
      </c>
    </row>
    <row r="10" spans="1:23" ht="39.75" customHeight="1">
      <c r="A10" s="4"/>
      <c r="B10" s="99" t="s">
        <v>5</v>
      </c>
      <c r="C10" s="99"/>
      <c r="D10" s="99"/>
      <c r="E10" s="56"/>
      <c r="F10" s="57"/>
      <c r="G10" s="59"/>
      <c r="H10" s="62">
        <v>0</v>
      </c>
      <c r="I10" s="59">
        <v>0</v>
      </c>
      <c r="J10" s="57">
        <v>0</v>
      </c>
      <c r="K10" s="57">
        <v>0</v>
      </c>
      <c r="L10" s="62">
        <v>0</v>
      </c>
      <c r="M10" s="57">
        <v>0</v>
      </c>
      <c r="N10" s="57">
        <v>0</v>
      </c>
      <c r="O10" s="59">
        <v>0</v>
      </c>
      <c r="P10" s="62">
        <v>0</v>
      </c>
      <c r="Q10" s="59">
        <v>0</v>
      </c>
      <c r="R10" s="62">
        <v>0</v>
      </c>
      <c r="S10" s="59">
        <v>0</v>
      </c>
      <c r="T10" s="57">
        <f t="shared" si="0"/>
        <v>0</v>
      </c>
      <c r="U10" s="57">
        <f t="shared" si="0"/>
        <v>0</v>
      </c>
    </row>
    <row r="11" spans="1:23" ht="39.75" customHeight="1">
      <c r="A11" s="4"/>
      <c r="B11" s="99" t="s">
        <v>15</v>
      </c>
      <c r="C11" s="99"/>
      <c r="D11" s="99"/>
      <c r="E11" s="56"/>
      <c r="F11" s="57"/>
      <c r="G11" s="59"/>
      <c r="H11" s="62">
        <v>0</v>
      </c>
      <c r="I11" s="59">
        <v>0</v>
      </c>
      <c r="J11" s="57">
        <v>0</v>
      </c>
      <c r="K11" s="57">
        <v>0</v>
      </c>
      <c r="L11" s="62">
        <v>0</v>
      </c>
      <c r="M11" s="57">
        <v>0</v>
      </c>
      <c r="N11" s="57">
        <v>0</v>
      </c>
      <c r="O11" s="59">
        <v>0</v>
      </c>
      <c r="P11" s="62">
        <v>0</v>
      </c>
      <c r="Q11" s="59">
        <v>0</v>
      </c>
      <c r="R11" s="62">
        <v>0</v>
      </c>
      <c r="S11" s="59">
        <v>0</v>
      </c>
      <c r="T11" s="57">
        <f t="shared" si="0"/>
        <v>0</v>
      </c>
      <c r="U11" s="57">
        <f t="shared" si="0"/>
        <v>0</v>
      </c>
    </row>
    <row r="12" spans="1:23" ht="39.75" customHeight="1">
      <c r="A12" s="4"/>
      <c r="B12" s="99" t="s">
        <v>13</v>
      </c>
      <c r="C12" s="99"/>
      <c r="D12" s="99"/>
      <c r="E12" s="56"/>
      <c r="F12" s="57"/>
      <c r="G12" s="59"/>
      <c r="H12" s="62">
        <f>1868+1</f>
        <v>1869</v>
      </c>
      <c r="I12" s="59">
        <v>772</v>
      </c>
      <c r="J12" s="57">
        <v>1289</v>
      </c>
      <c r="K12" s="57">
        <v>526</v>
      </c>
      <c r="L12" s="62">
        <v>1868</v>
      </c>
      <c r="M12" s="57">
        <v>607</v>
      </c>
      <c r="N12" s="57">
        <f>2304-1</f>
        <v>2303</v>
      </c>
      <c r="O12" s="59">
        <v>765</v>
      </c>
      <c r="P12" s="62">
        <v>1520</v>
      </c>
      <c r="Q12" s="59">
        <v>484</v>
      </c>
      <c r="R12" s="62">
        <v>993</v>
      </c>
      <c r="S12" s="59">
        <v>312</v>
      </c>
      <c r="T12" s="57">
        <f t="shared" si="0"/>
        <v>9842</v>
      </c>
      <c r="U12" s="57">
        <f t="shared" si="0"/>
        <v>3466</v>
      </c>
    </row>
    <row r="13" spans="1:23" s="39" customFormat="1" ht="39.75" customHeight="1" thickBot="1">
      <c r="A13" s="35"/>
      <c r="B13" s="102" t="s">
        <v>0</v>
      </c>
      <c r="C13" s="102"/>
      <c r="D13" s="102"/>
      <c r="E13" s="60"/>
      <c r="F13" s="48">
        <f t="shared" ref="F13:U13" si="1">SUM(F5:F12)</f>
        <v>0</v>
      </c>
      <c r="G13" s="61">
        <f t="shared" si="1"/>
        <v>0</v>
      </c>
      <c r="H13" s="48">
        <f t="shared" si="1"/>
        <v>48981</v>
      </c>
      <c r="I13" s="61">
        <f t="shared" si="1"/>
        <v>3650</v>
      </c>
      <c r="J13" s="47">
        <f t="shared" si="1"/>
        <v>69583</v>
      </c>
      <c r="K13" s="48">
        <f t="shared" si="1"/>
        <v>5374</v>
      </c>
      <c r="L13" s="47">
        <f t="shared" si="1"/>
        <v>155573</v>
      </c>
      <c r="M13" s="48">
        <f t="shared" si="1"/>
        <v>8318</v>
      </c>
      <c r="N13" s="48">
        <f t="shared" si="1"/>
        <v>146398</v>
      </c>
      <c r="O13" s="61">
        <f t="shared" si="1"/>
        <v>8483</v>
      </c>
      <c r="P13" s="47">
        <f t="shared" si="1"/>
        <v>101324</v>
      </c>
      <c r="Q13" s="61">
        <f t="shared" si="1"/>
        <v>5914</v>
      </c>
      <c r="R13" s="47">
        <f t="shared" si="1"/>
        <v>33218</v>
      </c>
      <c r="S13" s="61">
        <f t="shared" si="1"/>
        <v>2609</v>
      </c>
      <c r="T13" s="48">
        <f t="shared" si="1"/>
        <v>555077</v>
      </c>
      <c r="U13" s="48">
        <f t="shared" si="1"/>
        <v>34348</v>
      </c>
    </row>
    <row r="14" spans="1:23" ht="27" customHeight="1">
      <c r="U14" s="4"/>
    </row>
    <row r="15" spans="1:23" ht="27" customHeight="1">
      <c r="U15" s="4"/>
    </row>
  </sheetData>
  <mergeCells count="17">
    <mergeCell ref="B9:D9"/>
    <mergeCell ref="B10:D10"/>
    <mergeCell ref="B11:D11"/>
    <mergeCell ref="B12:D12"/>
    <mergeCell ref="B13:D13"/>
    <mergeCell ref="R3:S3"/>
    <mergeCell ref="T3:U3"/>
    <mergeCell ref="B5:D5"/>
    <mergeCell ref="B6:D6"/>
    <mergeCell ref="B7:D7"/>
    <mergeCell ref="N3:O3"/>
    <mergeCell ref="P3:Q3"/>
    <mergeCell ref="B8:D8"/>
    <mergeCell ref="F3:G3"/>
    <mergeCell ref="H3:I3"/>
    <mergeCell ref="J3:K3"/>
    <mergeCell ref="L3:M3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firstPageNumber="110" fitToWidth="0" fitToHeight="0" orientation="portrait" blackAndWhite="1" useFirstPageNumber="1" r:id="rId1"/>
  <headerFooter scaleWithDoc="0">
    <oddFooter>&amp;C&amp;"游明朝,標準"&amp;10&amp;P</oddFooter>
  </headerFooter>
  <colBreaks count="1" manualBreakCount="1">
    <brk id="13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view="pageBreakPreview" zoomScale="80" zoomScaleNormal="100" zoomScaleSheetLayoutView="80" workbookViewId="0">
      <selection activeCell="B15" sqref="B15"/>
    </sheetView>
  </sheetViews>
  <sheetFormatPr defaultRowHeight="27" customHeight="1"/>
  <cols>
    <col min="1" max="1" width="0.625" style="2" customWidth="1"/>
    <col min="2" max="2" width="2.125" style="2" customWidth="1"/>
    <col min="3" max="4" width="0.875" style="2" customWidth="1"/>
    <col min="5" max="5" width="11" style="2" customWidth="1"/>
    <col min="6" max="6" width="0.875" style="2" customWidth="1"/>
    <col min="7" max="7" width="13.75" style="2" customWidth="1"/>
    <col min="8" max="8" width="0.625" style="2" customWidth="1"/>
    <col min="9" max="9" width="13.75" style="2" customWidth="1"/>
    <col min="10" max="10" width="0.625" style="2" customWidth="1"/>
    <col min="11" max="11" width="13.75" style="2" customWidth="1"/>
    <col min="12" max="12" width="0.625" style="2" customWidth="1"/>
    <col min="13" max="13" width="13.75" style="2" customWidth="1"/>
    <col min="14" max="14" width="0.625" style="2" customWidth="1"/>
    <col min="15" max="15" width="13.75" style="2" customWidth="1"/>
    <col min="16" max="16" width="0.625" style="2" customWidth="1"/>
    <col min="17" max="17" width="12.125" style="2" customWidth="1"/>
    <col min="18" max="18" width="0.625" style="2" customWidth="1"/>
    <col min="19" max="19" width="12.125" style="2" customWidth="1"/>
    <col min="20" max="20" width="0.625" style="2" customWidth="1"/>
    <col min="21" max="21" width="12.125" style="2" customWidth="1"/>
    <col min="22" max="22" width="0.625" style="2" customWidth="1"/>
    <col min="23" max="23" width="12.125" style="2" customWidth="1"/>
    <col min="24" max="24" width="0.625" style="2" customWidth="1"/>
    <col min="25" max="25" width="12.125" style="2" customWidth="1"/>
    <col min="26" max="26" width="0.625" style="2" customWidth="1"/>
    <col min="27" max="27" width="12.125" style="2" customWidth="1"/>
    <col min="28" max="28" width="0.625" style="2" customWidth="1"/>
    <col min="29" max="29" width="12.125" style="2" customWidth="1"/>
    <col min="30" max="30" width="0.625" style="2" customWidth="1"/>
    <col min="31" max="16384" width="9" style="2"/>
  </cols>
  <sheetData>
    <row r="1" spans="1:31" ht="24" customHeight="1">
      <c r="B1" s="17" t="s">
        <v>27</v>
      </c>
      <c r="C1" s="17"/>
      <c r="D1" s="17"/>
    </row>
    <row r="2" spans="1:31" ht="27" customHeight="1" thickBot="1">
      <c r="B2" s="17" t="s">
        <v>92</v>
      </c>
      <c r="AC2" s="18" t="s">
        <v>28</v>
      </c>
    </row>
    <row r="3" spans="1:31" ht="23.25" customHeight="1">
      <c r="A3" s="19"/>
      <c r="B3" s="19"/>
      <c r="C3" s="19"/>
      <c r="D3" s="19"/>
      <c r="E3" s="19"/>
      <c r="F3" s="19"/>
      <c r="G3" s="95" t="s">
        <v>6</v>
      </c>
      <c r="H3" s="96"/>
      <c r="I3" s="96"/>
      <c r="J3" s="96"/>
      <c r="K3" s="96"/>
      <c r="L3" s="100"/>
      <c r="M3" s="103" t="s">
        <v>29</v>
      </c>
      <c r="N3" s="104"/>
      <c r="O3" s="104"/>
      <c r="P3" s="104"/>
      <c r="Q3" s="66" t="s">
        <v>30</v>
      </c>
      <c r="R3" s="67"/>
      <c r="S3" s="96" t="s">
        <v>7</v>
      </c>
      <c r="T3" s="96"/>
      <c r="U3" s="96"/>
      <c r="V3" s="96"/>
      <c r="W3" s="96"/>
      <c r="X3" s="100"/>
      <c r="Y3" s="95" t="s">
        <v>8</v>
      </c>
      <c r="Z3" s="96"/>
      <c r="AA3" s="96"/>
      <c r="AB3" s="96"/>
      <c r="AC3" s="96"/>
      <c r="AD3" s="96"/>
    </row>
    <row r="4" spans="1:31" ht="23.25" customHeight="1">
      <c r="A4" s="23"/>
      <c r="B4" s="23"/>
      <c r="C4" s="23"/>
      <c r="D4" s="23"/>
      <c r="E4" s="23"/>
      <c r="F4" s="23"/>
      <c r="G4" s="93" t="s">
        <v>4</v>
      </c>
      <c r="H4" s="94"/>
      <c r="I4" s="93" t="s">
        <v>2</v>
      </c>
      <c r="J4" s="94"/>
      <c r="K4" s="93" t="s">
        <v>1</v>
      </c>
      <c r="L4" s="94"/>
      <c r="M4" s="93" t="s">
        <v>4</v>
      </c>
      <c r="N4" s="94"/>
      <c r="O4" s="93" t="s">
        <v>2</v>
      </c>
      <c r="P4" s="105"/>
      <c r="Q4" s="105" t="s">
        <v>1</v>
      </c>
      <c r="R4" s="94"/>
      <c r="S4" s="105" t="s">
        <v>4</v>
      </c>
      <c r="T4" s="94"/>
      <c r="U4" s="93" t="s">
        <v>2</v>
      </c>
      <c r="V4" s="94"/>
      <c r="W4" s="93" t="s">
        <v>1</v>
      </c>
      <c r="X4" s="94"/>
      <c r="Y4" s="93" t="s">
        <v>4</v>
      </c>
      <c r="Z4" s="105"/>
      <c r="AA4" s="93" t="s">
        <v>2</v>
      </c>
      <c r="AB4" s="94"/>
      <c r="AC4" s="93" t="s">
        <v>1</v>
      </c>
      <c r="AD4" s="105"/>
    </row>
    <row r="5" spans="1:31" ht="27" customHeight="1">
      <c r="B5" s="101" t="s">
        <v>11</v>
      </c>
      <c r="C5" s="101"/>
      <c r="D5" s="101"/>
      <c r="E5" s="101"/>
      <c r="F5" s="68"/>
      <c r="G5" s="11">
        <f>21593+1</f>
        <v>21594</v>
      </c>
      <c r="H5" s="10">
        <v>0</v>
      </c>
      <c r="I5" s="11">
        <v>725</v>
      </c>
      <c r="J5" s="11">
        <v>0</v>
      </c>
      <c r="K5" s="11">
        <v>1683</v>
      </c>
      <c r="L5" s="71">
        <v>0</v>
      </c>
      <c r="M5" s="9">
        <v>82518</v>
      </c>
      <c r="N5" s="10">
        <v>0</v>
      </c>
      <c r="O5" s="10">
        <v>1488</v>
      </c>
      <c r="P5" s="42">
        <v>0</v>
      </c>
      <c r="Q5" s="42">
        <v>3875</v>
      </c>
      <c r="R5" s="71">
        <v>0</v>
      </c>
      <c r="S5" s="11">
        <v>13124</v>
      </c>
      <c r="T5" s="10">
        <v>0</v>
      </c>
      <c r="U5" s="42">
        <v>276</v>
      </c>
      <c r="V5" s="10">
        <v>0</v>
      </c>
      <c r="W5" s="42">
        <v>820</v>
      </c>
      <c r="X5" s="72"/>
      <c r="Y5" s="73">
        <f>G5+M5+S5</f>
        <v>117236</v>
      </c>
      <c r="Z5" s="72"/>
      <c r="AA5" s="43">
        <v>2362</v>
      </c>
      <c r="AB5" s="72"/>
      <c r="AC5" s="63">
        <f>K5+Q5+W5</f>
        <v>6378</v>
      </c>
      <c r="AE5" s="4"/>
    </row>
    <row r="6" spans="1:31" ht="27" customHeight="1">
      <c r="B6" s="99" t="s">
        <v>12</v>
      </c>
      <c r="C6" s="99"/>
      <c r="D6" s="99"/>
      <c r="E6" s="99"/>
      <c r="F6" s="69"/>
      <c r="G6" s="11">
        <v>2357</v>
      </c>
      <c r="H6" s="10">
        <v>0</v>
      </c>
      <c r="I6" s="11">
        <v>44</v>
      </c>
      <c r="J6" s="11">
        <v>0</v>
      </c>
      <c r="K6" s="11">
        <v>44</v>
      </c>
      <c r="L6" s="12">
        <v>0</v>
      </c>
      <c r="M6" s="9">
        <v>5240</v>
      </c>
      <c r="N6" s="10">
        <v>0</v>
      </c>
      <c r="O6" s="10">
        <v>50</v>
      </c>
      <c r="P6" s="10">
        <v>0</v>
      </c>
      <c r="Q6" s="10">
        <v>51</v>
      </c>
      <c r="R6" s="12">
        <v>0</v>
      </c>
      <c r="S6" s="11">
        <v>5013</v>
      </c>
      <c r="T6" s="10">
        <v>0</v>
      </c>
      <c r="U6" s="10">
        <v>42</v>
      </c>
      <c r="V6" s="10">
        <v>0</v>
      </c>
      <c r="W6" s="10">
        <v>43</v>
      </c>
      <c r="X6" s="72"/>
      <c r="Y6" s="73">
        <f>G6+M6+S6</f>
        <v>12610</v>
      </c>
      <c r="Z6" s="72"/>
      <c r="AA6" s="72">
        <v>136</v>
      </c>
      <c r="AB6" s="72"/>
      <c r="AC6" s="63">
        <f t="shared" ref="AC6:AC11" si="0">K6+Q6+W6</f>
        <v>138</v>
      </c>
    </row>
    <row r="7" spans="1:31" ht="27" customHeight="1">
      <c r="B7" s="99" t="s">
        <v>26</v>
      </c>
      <c r="C7" s="99"/>
      <c r="D7" s="99"/>
      <c r="E7" s="99"/>
      <c r="F7" s="69"/>
      <c r="G7" s="11">
        <v>3921</v>
      </c>
      <c r="H7" s="10">
        <v>0</v>
      </c>
      <c r="I7" s="11">
        <v>195</v>
      </c>
      <c r="J7" s="11">
        <v>0</v>
      </c>
      <c r="K7" s="11">
        <v>477</v>
      </c>
      <c r="L7" s="12">
        <v>0</v>
      </c>
      <c r="M7" s="9">
        <v>23466</v>
      </c>
      <c r="N7" s="10">
        <v>0</v>
      </c>
      <c r="O7" s="10">
        <v>308</v>
      </c>
      <c r="P7" s="10">
        <v>0</v>
      </c>
      <c r="Q7" s="10">
        <v>989</v>
      </c>
      <c r="R7" s="12">
        <v>0</v>
      </c>
      <c r="S7" s="11">
        <v>7634</v>
      </c>
      <c r="T7" s="10">
        <v>0</v>
      </c>
      <c r="U7" s="10">
        <v>157</v>
      </c>
      <c r="V7" s="10">
        <v>0</v>
      </c>
      <c r="W7" s="10">
        <v>480</v>
      </c>
      <c r="X7" s="72"/>
      <c r="Y7" s="73">
        <f>G7+M7+S7</f>
        <v>35021</v>
      </c>
      <c r="Z7" s="72"/>
      <c r="AA7" s="72">
        <v>635</v>
      </c>
      <c r="AB7" s="72"/>
      <c r="AC7" s="63">
        <f t="shared" si="0"/>
        <v>1946</v>
      </c>
    </row>
    <row r="8" spans="1:31" ht="27" customHeight="1">
      <c r="B8" s="99" t="s">
        <v>19</v>
      </c>
      <c r="C8" s="99"/>
      <c r="D8" s="99"/>
      <c r="E8" s="99"/>
      <c r="F8" s="69"/>
      <c r="G8" s="11">
        <v>3271</v>
      </c>
      <c r="H8" s="10">
        <v>0</v>
      </c>
      <c r="I8" s="11">
        <v>658</v>
      </c>
      <c r="J8" s="11">
        <v>0</v>
      </c>
      <c r="K8" s="11">
        <v>658</v>
      </c>
      <c r="L8" s="12">
        <v>0</v>
      </c>
      <c r="M8" s="9">
        <v>4364</v>
      </c>
      <c r="N8" s="10">
        <v>0</v>
      </c>
      <c r="O8" s="10">
        <v>807</v>
      </c>
      <c r="P8" s="10">
        <v>0</v>
      </c>
      <c r="Q8" s="10">
        <v>807</v>
      </c>
      <c r="R8" s="12">
        <v>0</v>
      </c>
      <c r="S8" s="11">
        <v>716</v>
      </c>
      <c r="T8" s="10">
        <v>0</v>
      </c>
      <c r="U8" s="10">
        <v>98</v>
      </c>
      <c r="V8" s="10">
        <v>0</v>
      </c>
      <c r="W8" s="10">
        <v>98</v>
      </c>
      <c r="X8" s="72"/>
      <c r="Y8" s="73">
        <f>G8+M8+S8</f>
        <v>8351</v>
      </c>
      <c r="Z8" s="72"/>
      <c r="AA8" s="72">
        <v>1563</v>
      </c>
      <c r="AB8" s="72"/>
      <c r="AC8" s="63">
        <f t="shared" si="0"/>
        <v>1563</v>
      </c>
    </row>
    <row r="9" spans="1:31" ht="27" customHeight="1">
      <c r="B9" s="99" t="s">
        <v>23</v>
      </c>
      <c r="C9" s="99"/>
      <c r="D9" s="99"/>
      <c r="E9" s="99"/>
      <c r="F9" s="69"/>
      <c r="G9" s="74">
        <v>0</v>
      </c>
      <c r="H9" s="10">
        <v>0</v>
      </c>
      <c r="I9" s="75">
        <v>0</v>
      </c>
      <c r="J9" s="10">
        <v>0</v>
      </c>
      <c r="K9" s="75">
        <v>0</v>
      </c>
      <c r="L9" s="12">
        <v>0</v>
      </c>
      <c r="M9" s="74">
        <v>0</v>
      </c>
      <c r="N9" s="10">
        <v>0</v>
      </c>
      <c r="O9" s="75">
        <v>0</v>
      </c>
      <c r="P9" s="10">
        <v>0</v>
      </c>
      <c r="Q9" s="75">
        <v>0</v>
      </c>
      <c r="R9" s="12">
        <v>0</v>
      </c>
      <c r="S9" s="74">
        <v>0</v>
      </c>
      <c r="T9" s="10">
        <v>0</v>
      </c>
      <c r="U9" s="75">
        <v>0</v>
      </c>
      <c r="V9" s="10">
        <v>0</v>
      </c>
      <c r="W9" s="75">
        <v>0</v>
      </c>
      <c r="X9" s="72"/>
      <c r="Y9" s="74" t="s">
        <v>32</v>
      </c>
      <c r="Z9" s="72"/>
      <c r="AA9" s="75">
        <v>0</v>
      </c>
      <c r="AB9" s="72"/>
      <c r="AC9" s="76" t="s">
        <v>32</v>
      </c>
    </row>
    <row r="10" spans="1:31" ht="27" customHeight="1">
      <c r="B10" s="99" t="s">
        <v>33</v>
      </c>
      <c r="C10" s="99"/>
      <c r="D10" s="99"/>
      <c r="E10" s="99"/>
      <c r="F10" s="69"/>
      <c r="G10" s="74">
        <v>0</v>
      </c>
      <c r="H10" s="10">
        <v>0</v>
      </c>
      <c r="I10" s="75">
        <v>0</v>
      </c>
      <c r="J10" s="77">
        <v>0</v>
      </c>
      <c r="K10" s="75">
        <v>0</v>
      </c>
      <c r="L10" s="78">
        <v>0</v>
      </c>
      <c r="M10" s="74">
        <v>0</v>
      </c>
      <c r="N10" s="10">
        <v>0</v>
      </c>
      <c r="O10" s="75">
        <v>0</v>
      </c>
      <c r="P10" s="77">
        <v>0</v>
      </c>
      <c r="Q10" s="75">
        <v>0</v>
      </c>
      <c r="R10" s="12">
        <v>0</v>
      </c>
      <c r="S10" s="74">
        <v>0</v>
      </c>
      <c r="T10" s="10">
        <v>0</v>
      </c>
      <c r="U10" s="75">
        <v>0</v>
      </c>
      <c r="V10" s="77">
        <v>0</v>
      </c>
      <c r="W10" s="75">
        <v>0</v>
      </c>
      <c r="X10" s="79"/>
      <c r="Y10" s="74">
        <f>G10+M10+S10</f>
        <v>0</v>
      </c>
      <c r="Z10" s="75"/>
      <c r="AA10" s="75">
        <v>0</v>
      </c>
      <c r="AB10" s="75"/>
      <c r="AC10" s="75">
        <f t="shared" si="0"/>
        <v>0</v>
      </c>
    </row>
    <row r="11" spans="1:31" ht="27" customHeight="1">
      <c r="B11" s="99" t="s">
        <v>16</v>
      </c>
      <c r="C11" s="99"/>
      <c r="D11" s="99"/>
      <c r="E11" s="99"/>
      <c r="F11" s="69"/>
      <c r="G11" s="74">
        <v>0</v>
      </c>
      <c r="H11" s="10">
        <v>0</v>
      </c>
      <c r="I11" s="75">
        <v>0</v>
      </c>
      <c r="J11" s="77">
        <v>0</v>
      </c>
      <c r="K11" s="75">
        <v>0</v>
      </c>
      <c r="L11" s="78">
        <v>0</v>
      </c>
      <c r="M11" s="74">
        <v>0</v>
      </c>
      <c r="N11" s="10">
        <v>0</v>
      </c>
      <c r="O11" s="75">
        <v>0</v>
      </c>
      <c r="P11" s="77">
        <v>0</v>
      </c>
      <c r="Q11" s="75">
        <v>0</v>
      </c>
      <c r="R11" s="78">
        <v>0</v>
      </c>
      <c r="S11" s="74">
        <v>1334</v>
      </c>
      <c r="T11" s="10">
        <v>0</v>
      </c>
      <c r="U11" s="75">
        <v>3</v>
      </c>
      <c r="V11" s="77">
        <v>0</v>
      </c>
      <c r="W11" s="75">
        <v>20</v>
      </c>
      <c r="X11" s="72"/>
      <c r="Y11" s="74">
        <f>G11+M11+S11</f>
        <v>1334</v>
      </c>
      <c r="Z11" s="75"/>
      <c r="AA11" s="75">
        <v>3</v>
      </c>
      <c r="AB11" s="75"/>
      <c r="AC11" s="75">
        <f t="shared" si="0"/>
        <v>20</v>
      </c>
    </row>
    <row r="12" spans="1:31" ht="27" customHeight="1">
      <c r="B12" s="99" t="s">
        <v>34</v>
      </c>
      <c r="C12" s="99"/>
      <c r="D12" s="99"/>
      <c r="E12" s="99"/>
      <c r="F12" s="69"/>
      <c r="G12" s="74">
        <v>0</v>
      </c>
      <c r="H12" s="10">
        <v>0</v>
      </c>
      <c r="I12" s="75">
        <v>0</v>
      </c>
      <c r="J12" s="77">
        <v>0</v>
      </c>
      <c r="K12" s="75">
        <v>0</v>
      </c>
      <c r="L12" s="78">
        <v>0</v>
      </c>
      <c r="M12" s="74">
        <v>0</v>
      </c>
      <c r="N12" s="10">
        <v>0</v>
      </c>
      <c r="O12" s="75">
        <v>0</v>
      </c>
      <c r="P12" s="77">
        <v>0</v>
      </c>
      <c r="Q12" s="75">
        <v>0</v>
      </c>
      <c r="R12" s="78">
        <v>0</v>
      </c>
      <c r="S12" s="74">
        <v>2179</v>
      </c>
      <c r="T12" s="10">
        <v>0</v>
      </c>
      <c r="U12" s="75">
        <v>4</v>
      </c>
      <c r="V12" s="77">
        <v>0</v>
      </c>
      <c r="W12" s="75">
        <v>4</v>
      </c>
      <c r="X12" s="75"/>
      <c r="Y12" s="74">
        <f>G12+M12+S12</f>
        <v>2179</v>
      </c>
      <c r="Z12" s="75"/>
      <c r="AA12" s="75">
        <v>4</v>
      </c>
      <c r="AB12" s="72"/>
      <c r="AC12" s="75">
        <f>K12+Q12+W12</f>
        <v>4</v>
      </c>
    </row>
    <row r="13" spans="1:31" ht="27" customHeight="1">
      <c r="B13" s="99" t="s">
        <v>13</v>
      </c>
      <c r="C13" s="99"/>
      <c r="D13" s="99"/>
      <c r="E13" s="99"/>
      <c r="F13" s="69"/>
      <c r="G13" s="11">
        <f>922-1</f>
        <v>921</v>
      </c>
      <c r="H13" s="10">
        <v>0</v>
      </c>
      <c r="I13" s="11">
        <v>190</v>
      </c>
      <c r="J13" s="11">
        <v>0</v>
      </c>
      <c r="K13" s="11">
        <v>465</v>
      </c>
      <c r="L13" s="12">
        <v>0</v>
      </c>
      <c r="M13" s="9">
        <v>5521</v>
      </c>
      <c r="N13" s="10">
        <v>0</v>
      </c>
      <c r="O13" s="10">
        <v>289</v>
      </c>
      <c r="P13" s="10">
        <v>0</v>
      </c>
      <c r="Q13" s="10">
        <v>934</v>
      </c>
      <c r="R13" s="12">
        <v>0</v>
      </c>
      <c r="S13" s="11">
        <f>1402+1</f>
        <v>1403</v>
      </c>
      <c r="T13" s="10">
        <v>0</v>
      </c>
      <c r="U13" s="10">
        <v>130</v>
      </c>
      <c r="V13" s="10">
        <v>0</v>
      </c>
      <c r="W13" s="10">
        <v>403</v>
      </c>
      <c r="X13" s="72"/>
      <c r="Y13" s="73">
        <f>G13+M13+S13</f>
        <v>7845</v>
      </c>
      <c r="Z13" s="72"/>
      <c r="AA13" s="72">
        <v>586</v>
      </c>
      <c r="AB13" s="72"/>
      <c r="AC13" s="63">
        <f>K13+Q13+W13</f>
        <v>1802</v>
      </c>
    </row>
    <row r="14" spans="1:31" s="39" customFormat="1" ht="27" customHeight="1" thickBot="1">
      <c r="A14" s="35"/>
      <c r="B14" s="102" t="s">
        <v>0</v>
      </c>
      <c r="C14" s="102"/>
      <c r="D14" s="102"/>
      <c r="E14" s="102"/>
      <c r="F14" s="70"/>
      <c r="G14" s="48">
        <f>SUM(G5:G13)</f>
        <v>32064</v>
      </c>
      <c r="H14" s="48"/>
      <c r="I14" s="48">
        <f t="shared" ref="I14:AC14" si="1">SUM(I5:I13)</f>
        <v>1812</v>
      </c>
      <c r="J14" s="48"/>
      <c r="K14" s="48">
        <f t="shared" si="1"/>
        <v>3327</v>
      </c>
      <c r="L14" s="48"/>
      <c r="M14" s="47">
        <f>SUM(M5:M13)</f>
        <v>121109</v>
      </c>
      <c r="N14" s="48"/>
      <c r="O14" s="48">
        <f t="shared" si="1"/>
        <v>2942</v>
      </c>
      <c r="P14" s="48"/>
      <c r="Q14" s="48">
        <f t="shared" si="1"/>
        <v>6656</v>
      </c>
      <c r="R14" s="48"/>
      <c r="S14" s="47">
        <f>SUM(S5:S13)</f>
        <v>31403</v>
      </c>
      <c r="T14" s="48"/>
      <c r="U14" s="48">
        <f t="shared" si="1"/>
        <v>710</v>
      </c>
      <c r="V14" s="48"/>
      <c r="W14" s="48">
        <f t="shared" si="1"/>
        <v>1868</v>
      </c>
      <c r="X14" s="48"/>
      <c r="Y14" s="47">
        <f>SUM(Y5:Y13)</f>
        <v>184576</v>
      </c>
      <c r="Z14" s="48"/>
      <c r="AA14" s="48">
        <f t="shared" si="1"/>
        <v>5289</v>
      </c>
      <c r="AB14" s="48"/>
      <c r="AC14" s="48">
        <f t="shared" si="1"/>
        <v>11851</v>
      </c>
      <c r="AD14" s="35"/>
    </row>
    <row r="15" spans="1:31" ht="23.25" customHeight="1">
      <c r="Y15" s="1" t="s">
        <v>17</v>
      </c>
    </row>
    <row r="16" spans="1:31" ht="27" customHeight="1" thickBot="1">
      <c r="B16" s="17" t="s">
        <v>35</v>
      </c>
      <c r="AC16" s="18" t="s">
        <v>28</v>
      </c>
    </row>
    <row r="17" spans="1:30" ht="27" customHeight="1">
      <c r="A17" s="19"/>
      <c r="B17" s="19"/>
      <c r="C17" s="19"/>
      <c r="D17" s="19"/>
      <c r="E17" s="19"/>
      <c r="F17" s="19"/>
      <c r="G17" s="95" t="s">
        <v>6</v>
      </c>
      <c r="H17" s="96"/>
      <c r="I17" s="96"/>
      <c r="J17" s="96"/>
      <c r="K17" s="96"/>
      <c r="L17" s="100"/>
      <c r="M17" s="103" t="s">
        <v>29</v>
      </c>
      <c r="N17" s="104"/>
      <c r="O17" s="104"/>
      <c r="P17" s="104"/>
      <c r="Q17" s="66" t="s">
        <v>30</v>
      </c>
      <c r="R17" s="67"/>
      <c r="S17" s="95" t="s">
        <v>7</v>
      </c>
      <c r="T17" s="96"/>
      <c r="U17" s="96"/>
      <c r="V17" s="96"/>
      <c r="W17" s="96"/>
      <c r="X17" s="100"/>
      <c r="Y17" s="95" t="s">
        <v>8</v>
      </c>
      <c r="Z17" s="96"/>
      <c r="AA17" s="96"/>
      <c r="AB17" s="96"/>
      <c r="AC17" s="96"/>
      <c r="AD17" s="96"/>
    </row>
    <row r="18" spans="1:30" ht="27" customHeight="1">
      <c r="A18" s="23"/>
      <c r="B18" s="23"/>
      <c r="C18" s="23"/>
      <c r="D18" s="23"/>
      <c r="E18" s="23"/>
      <c r="F18" s="23"/>
      <c r="G18" s="93" t="s">
        <v>4</v>
      </c>
      <c r="H18" s="94"/>
      <c r="I18" s="93" t="s">
        <v>2</v>
      </c>
      <c r="J18" s="94"/>
      <c r="K18" s="93" t="s">
        <v>1</v>
      </c>
      <c r="L18" s="105"/>
      <c r="M18" s="93" t="s">
        <v>4</v>
      </c>
      <c r="N18" s="94"/>
      <c r="O18" s="93" t="s">
        <v>2</v>
      </c>
      <c r="P18" s="105"/>
      <c r="Q18" s="105" t="s">
        <v>1</v>
      </c>
      <c r="R18" s="94"/>
      <c r="S18" s="93" t="s">
        <v>4</v>
      </c>
      <c r="T18" s="94"/>
      <c r="U18" s="93" t="s">
        <v>2</v>
      </c>
      <c r="V18" s="94"/>
      <c r="W18" s="93" t="s">
        <v>1</v>
      </c>
      <c r="X18" s="94"/>
      <c r="Y18" s="93" t="s">
        <v>4</v>
      </c>
      <c r="Z18" s="105"/>
      <c r="AA18" s="93" t="s">
        <v>2</v>
      </c>
      <c r="AB18" s="94"/>
      <c r="AC18" s="93" t="s">
        <v>1</v>
      </c>
      <c r="AD18" s="105"/>
    </row>
    <row r="19" spans="1:30" ht="24.75" customHeight="1">
      <c r="B19" s="106" t="s">
        <v>38</v>
      </c>
      <c r="C19" s="106"/>
      <c r="D19" s="106"/>
      <c r="E19" s="106"/>
      <c r="F19" s="7"/>
      <c r="G19" s="9">
        <v>36377</v>
      </c>
      <c r="H19" s="10"/>
      <c r="I19" s="11">
        <v>2916</v>
      </c>
      <c r="J19" s="11"/>
      <c r="K19" s="10">
        <v>4399</v>
      </c>
      <c r="L19" s="10"/>
      <c r="M19" s="9">
        <v>77799</v>
      </c>
      <c r="N19" s="10"/>
      <c r="O19" s="11">
        <v>3497</v>
      </c>
      <c r="P19" s="11"/>
      <c r="Q19" s="10">
        <v>6875</v>
      </c>
      <c r="R19" s="10"/>
      <c r="S19" s="9">
        <v>342714</v>
      </c>
      <c r="T19" s="10"/>
      <c r="U19" s="10">
        <v>8525</v>
      </c>
      <c r="V19" s="10"/>
      <c r="W19" s="10">
        <v>22242</v>
      </c>
      <c r="X19" s="10"/>
      <c r="Y19" s="9">
        <v>456850</v>
      </c>
      <c r="Z19" s="10"/>
      <c r="AA19" s="11">
        <v>14650</v>
      </c>
      <c r="AB19" s="11"/>
      <c r="AC19" s="11">
        <v>33516</v>
      </c>
    </row>
    <row r="20" spans="1:30" ht="24.75" customHeight="1">
      <c r="B20" s="106" t="s">
        <v>40</v>
      </c>
      <c r="C20" s="106"/>
      <c r="D20" s="106"/>
      <c r="E20" s="106"/>
      <c r="F20" s="7"/>
      <c r="G20" s="9">
        <v>34709</v>
      </c>
      <c r="H20" s="10"/>
      <c r="I20" s="11">
        <v>2363</v>
      </c>
      <c r="J20" s="11"/>
      <c r="K20" s="10">
        <v>4083</v>
      </c>
      <c r="L20" s="10"/>
      <c r="M20" s="9">
        <v>67464</v>
      </c>
      <c r="N20" s="10"/>
      <c r="O20" s="11">
        <v>2602</v>
      </c>
      <c r="P20" s="11"/>
      <c r="Q20" s="10">
        <v>5408</v>
      </c>
      <c r="R20" s="10"/>
      <c r="S20" s="9">
        <v>154669</v>
      </c>
      <c r="T20" s="10"/>
      <c r="U20" s="10">
        <v>2004</v>
      </c>
      <c r="V20" s="10"/>
      <c r="W20" s="10">
        <v>5760</v>
      </c>
      <c r="X20" s="10"/>
      <c r="Y20" s="9">
        <v>256842</v>
      </c>
      <c r="Z20" s="10"/>
      <c r="AA20" s="11">
        <v>6745</v>
      </c>
      <c r="AB20" s="11"/>
      <c r="AC20" s="11">
        <v>15251</v>
      </c>
    </row>
    <row r="21" spans="1:30" ht="24.75" customHeight="1">
      <c r="B21" s="106" t="s">
        <v>59</v>
      </c>
      <c r="C21" s="106"/>
      <c r="D21" s="106"/>
      <c r="E21" s="106"/>
      <c r="F21" s="3"/>
      <c r="G21" s="9">
        <v>43375.300999999999</v>
      </c>
      <c r="H21" s="10"/>
      <c r="I21" s="10">
        <v>2356</v>
      </c>
      <c r="J21" s="10"/>
      <c r="K21" s="10">
        <v>4191</v>
      </c>
      <c r="L21" s="10"/>
      <c r="M21" s="9">
        <v>73449.898000000001</v>
      </c>
      <c r="N21" s="10"/>
      <c r="O21" s="10">
        <v>2785</v>
      </c>
      <c r="P21" s="10"/>
      <c r="Q21" s="10">
        <v>6211</v>
      </c>
      <c r="R21" s="10"/>
      <c r="S21" s="9">
        <v>182562.785</v>
      </c>
      <c r="T21" s="10"/>
      <c r="U21" s="10">
        <v>2998</v>
      </c>
      <c r="V21" s="10"/>
      <c r="W21" s="10">
        <v>7949</v>
      </c>
      <c r="X21" s="10"/>
      <c r="Y21" s="9">
        <v>299387.984</v>
      </c>
      <c r="Z21" s="10"/>
      <c r="AA21" s="10">
        <v>7848</v>
      </c>
      <c r="AB21" s="10"/>
      <c r="AC21" s="10">
        <v>18351</v>
      </c>
    </row>
    <row r="22" spans="1:30" ht="24.75" customHeight="1">
      <c r="B22" s="99" t="s">
        <v>60</v>
      </c>
      <c r="C22" s="99"/>
      <c r="D22" s="99"/>
      <c r="E22" s="99"/>
      <c r="F22" s="3"/>
      <c r="G22" s="9">
        <v>32674</v>
      </c>
      <c r="H22" s="10"/>
      <c r="I22" s="10">
        <v>2104</v>
      </c>
      <c r="J22" s="10"/>
      <c r="K22" s="10">
        <v>3653</v>
      </c>
      <c r="L22" s="10"/>
      <c r="M22" s="9">
        <v>126211</v>
      </c>
      <c r="N22" s="10"/>
      <c r="O22" s="10">
        <v>3875</v>
      </c>
      <c r="P22" s="10"/>
      <c r="Q22" s="10">
        <v>8485</v>
      </c>
      <c r="R22" s="10"/>
      <c r="S22" s="9">
        <v>47425</v>
      </c>
      <c r="T22" s="10"/>
      <c r="U22" s="10">
        <v>1190</v>
      </c>
      <c r="V22" s="10"/>
      <c r="W22" s="10">
        <v>3369</v>
      </c>
      <c r="X22" s="10"/>
      <c r="Y22" s="9">
        <v>206310</v>
      </c>
      <c r="Z22" s="10"/>
      <c r="AA22" s="10">
        <v>6832</v>
      </c>
      <c r="AB22" s="10"/>
      <c r="AC22" s="10">
        <v>15507</v>
      </c>
      <c r="AD22" s="4"/>
    </row>
    <row r="23" spans="1:30" ht="24.75" customHeight="1" thickBot="1">
      <c r="A23" s="6"/>
      <c r="B23" s="107" t="s">
        <v>65</v>
      </c>
      <c r="C23" s="107"/>
      <c r="D23" s="107"/>
      <c r="E23" s="107"/>
      <c r="F23" s="8"/>
      <c r="G23" s="80">
        <f>G14</f>
        <v>32064</v>
      </c>
      <c r="H23" s="81"/>
      <c r="I23" s="81">
        <f>I14</f>
        <v>1812</v>
      </c>
      <c r="J23" s="81"/>
      <c r="K23" s="81">
        <f>K14</f>
        <v>3327</v>
      </c>
      <c r="L23" s="81"/>
      <c r="M23" s="80">
        <f>M14</f>
        <v>121109</v>
      </c>
      <c r="N23" s="81"/>
      <c r="O23" s="81">
        <f>O14</f>
        <v>2942</v>
      </c>
      <c r="P23" s="81"/>
      <c r="Q23" s="81">
        <f>Q14</f>
        <v>6656</v>
      </c>
      <c r="R23" s="81"/>
      <c r="S23" s="80">
        <f>S14</f>
        <v>31403</v>
      </c>
      <c r="T23" s="81"/>
      <c r="U23" s="81">
        <f>U14</f>
        <v>710</v>
      </c>
      <c r="V23" s="81"/>
      <c r="W23" s="81">
        <f>W14</f>
        <v>1868</v>
      </c>
      <c r="X23" s="81"/>
      <c r="Y23" s="80">
        <f>Y14</f>
        <v>184576</v>
      </c>
      <c r="Z23" s="81"/>
      <c r="AA23" s="81">
        <f>AA14</f>
        <v>5289</v>
      </c>
      <c r="AB23" s="81"/>
      <c r="AC23" s="81">
        <f>AC14</f>
        <v>11851</v>
      </c>
      <c r="AD23" s="6"/>
    </row>
    <row r="24" spans="1:30" ht="11.25">
      <c r="B24" s="2" t="s">
        <v>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 t="s">
        <v>17</v>
      </c>
    </row>
    <row r="25" spans="1:30" ht="18" customHeight="1">
      <c r="G25" s="1"/>
      <c r="H25" s="1"/>
    </row>
  </sheetData>
  <mergeCells count="47">
    <mergeCell ref="B11:E11"/>
    <mergeCell ref="B12:E12"/>
    <mergeCell ref="B13:E13"/>
    <mergeCell ref="B14:E14"/>
    <mergeCell ref="B5:E5"/>
    <mergeCell ref="B6:E6"/>
    <mergeCell ref="B7:E7"/>
    <mergeCell ref="B8:E8"/>
    <mergeCell ref="B9:E9"/>
    <mergeCell ref="B10:E10"/>
    <mergeCell ref="B19:E19"/>
    <mergeCell ref="B20:E20"/>
    <mergeCell ref="B21:E21"/>
    <mergeCell ref="B22:E22"/>
    <mergeCell ref="B23:E23"/>
    <mergeCell ref="Y17:AD17"/>
    <mergeCell ref="G18:H18"/>
    <mergeCell ref="I18:J18"/>
    <mergeCell ref="K18:L18"/>
    <mergeCell ref="M18:N18"/>
    <mergeCell ref="O18:P18"/>
    <mergeCell ref="Q18:R18"/>
    <mergeCell ref="S18:T18"/>
    <mergeCell ref="U18:V18"/>
    <mergeCell ref="G17:L17"/>
    <mergeCell ref="M17:P17"/>
    <mergeCell ref="Y18:Z18"/>
    <mergeCell ref="AA18:AB18"/>
    <mergeCell ref="AC18:AD18"/>
    <mergeCell ref="W18:X18"/>
    <mergeCell ref="S17:X17"/>
    <mergeCell ref="M3:P3"/>
    <mergeCell ref="AC4:AD4"/>
    <mergeCell ref="G3:L3"/>
    <mergeCell ref="S3:X3"/>
    <mergeCell ref="Y3:AD3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99" firstPageNumber="112" fitToWidth="2" orientation="portrait" blackAndWhite="1" useFirstPageNumber="1" r:id="rId1"/>
  <headerFooter scaleWithDoc="0">
    <oddFooter>&amp;C&amp;"游明朝,標準"&amp;10&amp;P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view="pageBreakPreview" topLeftCell="A10" zoomScale="80" zoomScaleNormal="100" zoomScaleSheetLayoutView="80" workbookViewId="0">
      <selection activeCell="B15" sqref="B15"/>
    </sheetView>
  </sheetViews>
  <sheetFormatPr defaultRowHeight="27" customHeight="1"/>
  <cols>
    <col min="1" max="1" width="0.875" style="2" customWidth="1"/>
    <col min="2" max="2" width="2.625" style="2" customWidth="1"/>
    <col min="3" max="3" width="0.875" style="2" customWidth="1"/>
    <col min="4" max="4" width="11.125" style="2" customWidth="1"/>
    <col min="5" max="5" width="0.875" style="2" customWidth="1"/>
    <col min="6" max="6" width="12.625" style="2" customWidth="1"/>
    <col min="7" max="7" width="10.125" style="2" customWidth="1"/>
    <col min="8" max="8" width="12.625" style="2" customWidth="1"/>
    <col min="9" max="9" width="10.125" style="2" customWidth="1"/>
    <col min="10" max="10" width="12.625" style="2" customWidth="1"/>
    <col min="11" max="11" width="10.125" style="2" customWidth="1"/>
    <col min="12" max="12" width="11.875" style="2" customWidth="1"/>
    <col min="13" max="13" width="10.125" style="2" customWidth="1"/>
    <col min="14" max="14" width="11.875" style="2" customWidth="1"/>
    <col min="15" max="15" width="10.125" style="2" customWidth="1"/>
    <col min="16" max="16" width="11.875" style="2" customWidth="1"/>
    <col min="17" max="17" width="10.125" style="2" customWidth="1"/>
    <col min="18" max="18" width="11.875" style="2" customWidth="1"/>
    <col min="19" max="19" width="10.125" style="2" customWidth="1"/>
    <col min="20" max="16384" width="9" style="2"/>
  </cols>
  <sheetData>
    <row r="1" spans="1:21" ht="23.25" customHeight="1">
      <c r="B1" s="17" t="s">
        <v>68</v>
      </c>
      <c r="C1" s="16"/>
    </row>
    <row r="2" spans="1:21" ht="27" customHeight="1" thickBot="1">
      <c r="B2" s="17" t="s">
        <v>91</v>
      </c>
      <c r="C2" s="17"/>
      <c r="K2" s="4"/>
      <c r="S2" s="18" t="s">
        <v>36</v>
      </c>
    </row>
    <row r="3" spans="1:21" ht="39.75" customHeight="1">
      <c r="A3" s="19"/>
      <c r="B3" s="19"/>
      <c r="C3" s="19"/>
      <c r="D3" s="19"/>
      <c r="E3" s="50"/>
      <c r="F3" s="95" t="s">
        <v>83</v>
      </c>
      <c r="G3" s="100"/>
      <c r="H3" s="95" t="s">
        <v>37</v>
      </c>
      <c r="I3" s="100"/>
      <c r="J3" s="95" t="s">
        <v>39</v>
      </c>
      <c r="K3" s="96"/>
      <c r="L3" s="96" t="s">
        <v>58</v>
      </c>
      <c r="M3" s="100"/>
      <c r="N3" s="95" t="s">
        <v>61</v>
      </c>
      <c r="O3" s="100"/>
      <c r="P3" s="95" t="s">
        <v>67</v>
      </c>
      <c r="Q3" s="100"/>
      <c r="R3" s="95" t="s">
        <v>0</v>
      </c>
      <c r="S3" s="96"/>
    </row>
    <row r="4" spans="1:21" ht="39.75" customHeight="1">
      <c r="A4" s="23"/>
      <c r="B4" s="23"/>
      <c r="C4" s="23"/>
      <c r="D4" s="23"/>
      <c r="E4" s="51"/>
      <c r="F4" s="52" t="s">
        <v>4</v>
      </c>
      <c r="G4" s="52" t="s">
        <v>1</v>
      </c>
      <c r="H4" s="53" t="s">
        <v>4</v>
      </c>
      <c r="I4" s="53" t="s">
        <v>1</v>
      </c>
      <c r="J4" s="53" t="s">
        <v>4</v>
      </c>
      <c r="K4" s="26" t="s">
        <v>1</v>
      </c>
      <c r="L4" s="52" t="s">
        <v>4</v>
      </c>
      <c r="M4" s="52" t="s">
        <v>1</v>
      </c>
      <c r="N4" s="52" t="s">
        <v>4</v>
      </c>
      <c r="O4" s="52" t="s">
        <v>1</v>
      </c>
      <c r="P4" s="52" t="s">
        <v>4</v>
      </c>
      <c r="Q4" s="52" t="s">
        <v>1</v>
      </c>
      <c r="R4" s="52" t="s">
        <v>4</v>
      </c>
      <c r="S4" s="26" t="s">
        <v>1</v>
      </c>
    </row>
    <row r="5" spans="1:21" ht="39.75" customHeight="1">
      <c r="B5" s="101" t="s">
        <v>25</v>
      </c>
      <c r="C5" s="101"/>
      <c r="D5" s="101"/>
      <c r="E5" s="69"/>
      <c r="F5" s="11">
        <v>61973</v>
      </c>
      <c r="G5" s="71">
        <v>3017</v>
      </c>
      <c r="H5" s="9">
        <v>82398</v>
      </c>
      <c r="I5" s="12">
        <v>5241</v>
      </c>
      <c r="J5" s="9">
        <v>195534</v>
      </c>
      <c r="K5" s="42">
        <v>9175</v>
      </c>
      <c r="L5" s="10">
        <v>282931</v>
      </c>
      <c r="M5" s="71">
        <v>12478</v>
      </c>
      <c r="N5" s="11">
        <v>429279</v>
      </c>
      <c r="O5" s="71">
        <v>18518</v>
      </c>
      <c r="P5" s="11">
        <v>861860</v>
      </c>
      <c r="Q5" s="71">
        <v>35918</v>
      </c>
      <c r="R5" s="63">
        <f>F5+H5+J5+L5+N5+P5</f>
        <v>1913975</v>
      </c>
      <c r="S5" s="63">
        <f>G5+I5+K5+M5+O5+Q5</f>
        <v>84347</v>
      </c>
    </row>
    <row r="6" spans="1:21" ht="39.75" customHeight="1">
      <c r="B6" s="99" t="s">
        <v>18</v>
      </c>
      <c r="C6" s="99"/>
      <c r="D6" s="99"/>
      <c r="E6" s="69"/>
      <c r="F6" s="11">
        <v>3022</v>
      </c>
      <c r="G6" s="12">
        <v>65</v>
      </c>
      <c r="H6" s="9">
        <v>5658</v>
      </c>
      <c r="I6" s="12">
        <v>109</v>
      </c>
      <c r="J6" s="9">
        <v>13108</v>
      </c>
      <c r="K6" s="10">
        <v>174</v>
      </c>
      <c r="L6" s="10">
        <v>17343</v>
      </c>
      <c r="M6" s="12">
        <v>217</v>
      </c>
      <c r="N6" s="11">
        <v>51297</v>
      </c>
      <c r="O6" s="12">
        <v>429</v>
      </c>
      <c r="P6" s="11">
        <v>40135</v>
      </c>
      <c r="Q6" s="12">
        <v>638</v>
      </c>
      <c r="R6" s="63">
        <f>F6+H6+J6+L6+N6+P6</f>
        <v>130563</v>
      </c>
      <c r="S6" s="63">
        <f t="shared" ref="R6:S11" si="0">G6+I6+K6+M6+O6+Q6</f>
        <v>1632</v>
      </c>
    </row>
    <row r="7" spans="1:21" ht="39.75" customHeight="1">
      <c r="B7" s="99" t="s">
        <v>26</v>
      </c>
      <c r="C7" s="99"/>
      <c r="D7" s="99"/>
      <c r="E7" s="69"/>
      <c r="F7" s="11">
        <v>28203</v>
      </c>
      <c r="G7" s="12">
        <v>2279</v>
      </c>
      <c r="H7" s="9">
        <v>19669</v>
      </c>
      <c r="I7" s="12">
        <v>1690</v>
      </c>
      <c r="J7" s="9">
        <f>31995-1</f>
        <v>31994</v>
      </c>
      <c r="K7" s="10">
        <v>2372</v>
      </c>
      <c r="L7" s="10">
        <v>53727</v>
      </c>
      <c r="M7" s="12">
        <v>3825</v>
      </c>
      <c r="N7" s="11">
        <f>124273+1</f>
        <v>124274</v>
      </c>
      <c r="O7" s="12">
        <v>6279</v>
      </c>
      <c r="P7" s="11">
        <v>222741</v>
      </c>
      <c r="Q7" s="12">
        <v>12143</v>
      </c>
      <c r="R7" s="63">
        <f>F7+H7+J7+L7+N7+P7</f>
        <v>480608</v>
      </c>
      <c r="S7" s="63">
        <f t="shared" si="0"/>
        <v>28588</v>
      </c>
    </row>
    <row r="8" spans="1:21" ht="39.75" customHeight="1">
      <c r="B8" s="99" t="s">
        <v>19</v>
      </c>
      <c r="C8" s="99"/>
      <c r="D8" s="99"/>
      <c r="E8" s="69"/>
      <c r="F8" s="11">
        <v>1344</v>
      </c>
      <c r="G8" s="12">
        <v>272</v>
      </c>
      <c r="H8" s="9">
        <v>4958</v>
      </c>
      <c r="I8" s="12">
        <v>895</v>
      </c>
      <c r="J8" s="9">
        <f>8478+1</f>
        <v>8479</v>
      </c>
      <c r="K8" s="10">
        <v>1426</v>
      </c>
      <c r="L8" s="10">
        <v>11697</v>
      </c>
      <c r="M8" s="12">
        <v>1925</v>
      </c>
      <c r="N8" s="11">
        <v>13392</v>
      </c>
      <c r="O8" s="12">
        <v>2225</v>
      </c>
      <c r="P8" s="11">
        <v>25272</v>
      </c>
      <c r="Q8" s="12">
        <v>3951</v>
      </c>
      <c r="R8" s="63">
        <f>F8+H8+J8+L8+N8+P8</f>
        <v>65142</v>
      </c>
      <c r="S8" s="63">
        <f t="shared" si="0"/>
        <v>10694</v>
      </c>
    </row>
    <row r="9" spans="1:21" ht="39.75" customHeight="1">
      <c r="B9" s="99" t="s">
        <v>20</v>
      </c>
      <c r="C9" s="99"/>
      <c r="D9" s="99"/>
      <c r="E9" s="69"/>
      <c r="F9" s="11">
        <v>3860</v>
      </c>
      <c r="G9" s="12">
        <v>1</v>
      </c>
      <c r="H9" s="9">
        <v>0</v>
      </c>
      <c r="I9" s="12">
        <v>0</v>
      </c>
      <c r="J9" s="9">
        <v>0</v>
      </c>
      <c r="K9" s="10">
        <v>0</v>
      </c>
      <c r="L9" s="10">
        <v>0</v>
      </c>
      <c r="M9" s="12">
        <v>0</v>
      </c>
      <c r="N9" s="11">
        <v>0</v>
      </c>
      <c r="O9" s="12">
        <v>0</v>
      </c>
      <c r="P9" s="11">
        <v>0</v>
      </c>
      <c r="Q9" s="12">
        <v>0</v>
      </c>
      <c r="R9" s="63">
        <f>F9+H9+J9+L9+N9+P9</f>
        <v>3860</v>
      </c>
      <c r="S9" s="63">
        <f t="shared" si="0"/>
        <v>1</v>
      </c>
    </row>
    <row r="10" spans="1:21" ht="39.75" customHeight="1">
      <c r="B10" s="99" t="s">
        <v>10</v>
      </c>
      <c r="C10" s="99"/>
      <c r="D10" s="99"/>
      <c r="E10" s="69"/>
      <c r="F10" s="57">
        <v>0</v>
      </c>
      <c r="G10" s="12">
        <v>0</v>
      </c>
      <c r="H10" s="9">
        <v>0</v>
      </c>
      <c r="I10" s="12">
        <v>0</v>
      </c>
      <c r="J10" s="9">
        <v>0</v>
      </c>
      <c r="K10" s="10">
        <v>0</v>
      </c>
      <c r="L10" s="10">
        <v>1352</v>
      </c>
      <c r="M10" s="12">
        <v>2</v>
      </c>
      <c r="N10" s="11">
        <v>2945</v>
      </c>
      <c r="O10" s="12">
        <v>4</v>
      </c>
      <c r="P10" s="11">
        <v>33378</v>
      </c>
      <c r="Q10" s="12">
        <v>21</v>
      </c>
      <c r="R10" s="63">
        <f t="shared" si="0"/>
        <v>37675</v>
      </c>
      <c r="S10" s="63">
        <f t="shared" si="0"/>
        <v>27</v>
      </c>
    </row>
    <row r="11" spans="1:21" ht="39.75" customHeight="1">
      <c r="B11" s="99" t="s">
        <v>13</v>
      </c>
      <c r="C11" s="99"/>
      <c r="D11" s="99"/>
      <c r="E11" s="69"/>
      <c r="F11" s="11">
        <v>6524</v>
      </c>
      <c r="G11" s="12">
        <v>2230</v>
      </c>
      <c r="H11" s="9">
        <f>4546+1</f>
        <v>4547</v>
      </c>
      <c r="I11" s="12">
        <v>1645</v>
      </c>
      <c r="J11" s="9">
        <v>7331</v>
      </c>
      <c r="K11" s="10">
        <v>2301</v>
      </c>
      <c r="L11" s="10">
        <v>12097</v>
      </c>
      <c r="M11" s="12">
        <v>3705</v>
      </c>
      <c r="N11" s="11">
        <f>27324-1</f>
        <v>27323</v>
      </c>
      <c r="O11" s="12">
        <v>6005</v>
      </c>
      <c r="P11" s="11">
        <v>52311</v>
      </c>
      <c r="Q11" s="12">
        <v>11813</v>
      </c>
      <c r="R11" s="63">
        <f>F11+H11+J11+L11+N11+P11</f>
        <v>110133</v>
      </c>
      <c r="S11" s="63">
        <f t="shared" si="0"/>
        <v>27699</v>
      </c>
    </row>
    <row r="12" spans="1:21" ht="39.75" customHeight="1">
      <c r="B12" s="99" t="s">
        <v>21</v>
      </c>
      <c r="C12" s="99"/>
      <c r="D12" s="99"/>
      <c r="E12" s="69"/>
      <c r="F12" s="11">
        <v>0</v>
      </c>
      <c r="G12" s="12">
        <v>0</v>
      </c>
      <c r="H12" s="9">
        <v>0</v>
      </c>
      <c r="I12" s="12">
        <v>0</v>
      </c>
      <c r="J12" s="9">
        <v>0</v>
      </c>
      <c r="K12" s="10">
        <v>0</v>
      </c>
      <c r="L12" s="10">
        <v>0</v>
      </c>
      <c r="M12" s="12">
        <v>0</v>
      </c>
      <c r="N12" s="11">
        <v>27</v>
      </c>
      <c r="O12" s="12">
        <v>1</v>
      </c>
      <c r="P12" s="11">
        <v>64</v>
      </c>
      <c r="Q12" s="12">
        <v>1</v>
      </c>
      <c r="R12" s="63">
        <f>SUM(F12,H12,J12,L12,N12,P12)</f>
        <v>91</v>
      </c>
      <c r="S12" s="63">
        <f>SUM(G12,I12,K12,M12,O12,Q12)</f>
        <v>2</v>
      </c>
      <c r="T12" s="1" t="s">
        <v>22</v>
      </c>
      <c r="U12" s="82"/>
    </row>
    <row r="13" spans="1:21" s="39" customFormat="1" ht="39.75" customHeight="1" thickBot="1">
      <c r="A13" s="35"/>
      <c r="B13" s="102" t="s">
        <v>0</v>
      </c>
      <c r="C13" s="102"/>
      <c r="D13" s="102"/>
      <c r="E13" s="83"/>
      <c r="F13" s="47">
        <f>SUM(F5:F12)</f>
        <v>104926</v>
      </c>
      <c r="G13" s="61">
        <f>SUM(G5:G12)</f>
        <v>7864</v>
      </c>
      <c r="H13" s="47">
        <f>SUM(H5:H12)</f>
        <v>117230</v>
      </c>
      <c r="I13" s="61">
        <f t="shared" ref="I13:K13" si="1">SUM(I5:I12)</f>
        <v>9580</v>
      </c>
      <c r="J13" s="47">
        <f t="shared" si="1"/>
        <v>256446</v>
      </c>
      <c r="K13" s="48">
        <f t="shared" si="1"/>
        <v>15448</v>
      </c>
      <c r="L13" s="48">
        <f>SUM(L5:L12)</f>
        <v>379147</v>
      </c>
      <c r="M13" s="61">
        <f t="shared" ref="M13:Q13" si="2">SUM(M5:M12)</f>
        <v>22152</v>
      </c>
      <c r="N13" s="48">
        <f t="shared" si="2"/>
        <v>648537</v>
      </c>
      <c r="O13" s="61">
        <f t="shared" si="2"/>
        <v>33461</v>
      </c>
      <c r="P13" s="48">
        <f t="shared" si="2"/>
        <v>1235761</v>
      </c>
      <c r="Q13" s="61">
        <f t="shared" si="2"/>
        <v>64485</v>
      </c>
      <c r="R13" s="48">
        <f>SUM(R5:R12)</f>
        <v>2742047</v>
      </c>
      <c r="S13" s="48">
        <f t="shared" ref="S13" si="3">SUM(S5:S12)</f>
        <v>152990</v>
      </c>
    </row>
    <row r="14" spans="1:21" ht="51" customHeight="1">
      <c r="K14" s="4"/>
    </row>
    <row r="15" spans="1:21" ht="27" customHeight="1">
      <c r="K15" s="4"/>
    </row>
    <row r="16" spans="1:21" ht="27" customHeight="1">
      <c r="K16" s="4"/>
    </row>
    <row r="17" spans="11:11" ht="27" customHeight="1">
      <c r="K17" s="4"/>
    </row>
    <row r="18" spans="11:11" ht="27" customHeight="1">
      <c r="K18" s="4"/>
    </row>
    <row r="19" spans="11:11" ht="27" customHeight="1">
      <c r="K19" s="4"/>
    </row>
    <row r="20" spans="11:11" ht="27" customHeight="1">
      <c r="K20" s="4"/>
    </row>
    <row r="21" spans="11:11" ht="27" customHeight="1">
      <c r="K21" s="4"/>
    </row>
    <row r="22" spans="11:11" ht="27" customHeight="1">
      <c r="K22" s="4"/>
    </row>
    <row r="23" spans="11:11" ht="27" customHeight="1">
      <c r="K23" s="4"/>
    </row>
    <row r="24" spans="11:11" ht="27" customHeight="1">
      <c r="K24" s="4"/>
    </row>
    <row r="25" spans="11:11" ht="27" customHeight="1">
      <c r="K25" s="4"/>
    </row>
    <row r="26" spans="11:11" ht="27" customHeight="1">
      <c r="K26" s="4"/>
    </row>
    <row r="27" spans="11:11" ht="27" customHeight="1">
      <c r="K27" s="4"/>
    </row>
    <row r="28" spans="11:11" ht="27" customHeight="1">
      <c r="K28" s="4"/>
    </row>
    <row r="29" spans="11:11" ht="27" customHeight="1">
      <c r="K29" s="4"/>
    </row>
    <row r="30" spans="11:11" ht="27" customHeight="1">
      <c r="K30" s="4"/>
    </row>
    <row r="31" spans="11:11" ht="27" customHeight="1">
      <c r="K31" s="4"/>
    </row>
    <row r="32" spans="11:11" ht="27" customHeight="1">
      <c r="K32" s="4"/>
    </row>
    <row r="33" spans="11:11" ht="27" customHeight="1">
      <c r="K33" s="4"/>
    </row>
    <row r="34" spans="11:11" ht="27" customHeight="1">
      <c r="K34" s="4"/>
    </row>
    <row r="35" spans="11:11" ht="27" customHeight="1">
      <c r="K35" s="4"/>
    </row>
    <row r="36" spans="11:11" ht="27" customHeight="1">
      <c r="K36" s="4"/>
    </row>
    <row r="37" spans="11:11" ht="27" customHeight="1">
      <c r="K37" s="4"/>
    </row>
    <row r="38" spans="11:11" ht="27" customHeight="1">
      <c r="K38" s="4"/>
    </row>
    <row r="39" spans="11:11" ht="27" customHeight="1">
      <c r="K39" s="4"/>
    </row>
    <row r="40" spans="11:11" ht="27" customHeight="1">
      <c r="K40" s="4"/>
    </row>
    <row r="41" spans="11:11" ht="27" customHeight="1">
      <c r="K41" s="4"/>
    </row>
    <row r="42" spans="11:11" ht="27" customHeight="1">
      <c r="K42" s="4"/>
    </row>
    <row r="43" spans="11:11" ht="27" customHeight="1">
      <c r="K43" s="4"/>
    </row>
    <row r="44" spans="11:11" ht="27" customHeight="1">
      <c r="K44" s="4"/>
    </row>
    <row r="45" spans="11:11" ht="27" customHeight="1">
      <c r="K45" s="4"/>
    </row>
    <row r="46" spans="11:11" ht="27" customHeight="1">
      <c r="K46" s="4"/>
    </row>
    <row r="47" spans="11:11" ht="27" customHeight="1">
      <c r="K47" s="4"/>
    </row>
    <row r="48" spans="11:11" ht="27" customHeight="1">
      <c r="K48" s="4"/>
    </row>
    <row r="49" spans="11:11" ht="27" customHeight="1">
      <c r="K49" s="4"/>
    </row>
    <row r="50" spans="11:11" ht="27" customHeight="1">
      <c r="K50" s="4"/>
    </row>
    <row r="51" spans="11:11" ht="27" customHeight="1">
      <c r="K51" s="4"/>
    </row>
    <row r="52" spans="11:11" ht="27" customHeight="1">
      <c r="K52" s="4"/>
    </row>
    <row r="53" spans="11:11" ht="27" customHeight="1">
      <c r="K53" s="4"/>
    </row>
    <row r="54" spans="11:11" ht="27" customHeight="1">
      <c r="K54" s="4"/>
    </row>
    <row r="55" spans="11:11" ht="27" customHeight="1">
      <c r="K55" s="4"/>
    </row>
    <row r="56" spans="11:11" ht="27" customHeight="1">
      <c r="K56" s="4"/>
    </row>
    <row r="57" spans="11:11" ht="27" customHeight="1">
      <c r="K57" s="4"/>
    </row>
  </sheetData>
  <mergeCells count="16">
    <mergeCell ref="B10:D10"/>
    <mergeCell ref="B11:D11"/>
    <mergeCell ref="B12:D12"/>
    <mergeCell ref="B13:D13"/>
    <mergeCell ref="R3:S3"/>
    <mergeCell ref="B5:D5"/>
    <mergeCell ref="B6:D6"/>
    <mergeCell ref="B7:D7"/>
    <mergeCell ref="B8:D8"/>
    <mergeCell ref="B9:D9"/>
    <mergeCell ref="F3:G3"/>
    <mergeCell ref="H3:I3"/>
    <mergeCell ref="J3:K3"/>
    <mergeCell ref="L3:M3"/>
    <mergeCell ref="N3:O3"/>
    <mergeCell ref="P3:Q3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firstPageNumber="114" fitToWidth="2" orientation="portrait" blackAndWhite="1" useFirstPageNumber="1" r:id="rId1"/>
  <headerFooter scaleWithDoc="0">
    <oddFooter>&amp;C&amp;"游明朝,標準"&amp;10&amp;P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view="pageBreakPreview" zoomScale="80" zoomScaleNormal="100" zoomScaleSheetLayoutView="80" workbookViewId="0">
      <selection activeCell="B15" sqref="B15"/>
    </sheetView>
  </sheetViews>
  <sheetFormatPr defaultRowHeight="27" customHeight="1"/>
  <cols>
    <col min="1" max="1" width="3.625" style="2" customWidth="1"/>
    <col min="2" max="2" width="2.125" style="2" customWidth="1"/>
    <col min="3" max="4" width="0.875" style="2" customWidth="1"/>
    <col min="5" max="5" width="13" style="2" customWidth="1"/>
    <col min="6" max="6" width="0.875" style="2" customWidth="1"/>
    <col min="7" max="7" width="13.625" style="2" customWidth="1"/>
    <col min="8" max="8" width="0.625" style="2" customWidth="1"/>
    <col min="9" max="9" width="8.625" style="2" customWidth="1"/>
    <col min="10" max="10" width="0.625" style="2" customWidth="1"/>
    <col min="11" max="11" width="13.625" style="2" customWidth="1"/>
    <col min="12" max="12" width="0.625" style="2" customWidth="1"/>
    <col min="13" max="13" width="8.625" style="2" customWidth="1"/>
    <col min="14" max="14" width="0.625" style="2" customWidth="1"/>
    <col min="15" max="15" width="13.625" style="2" customWidth="1"/>
    <col min="16" max="16" width="0.625" style="2" customWidth="1"/>
    <col min="17" max="17" width="8.625" style="2" customWidth="1"/>
    <col min="18" max="18" width="0.625" style="2" customWidth="1"/>
    <col min="19" max="19" width="13.625" style="2" customWidth="1"/>
    <col min="20" max="20" width="0.625" style="2" customWidth="1"/>
    <col min="21" max="21" width="8.625" style="2" customWidth="1"/>
    <col min="22" max="22" width="0.625" style="2" customWidth="1"/>
    <col min="23" max="23" width="13.625" style="2" customWidth="1"/>
    <col min="24" max="24" width="0.625" style="2" customWidth="1"/>
    <col min="25" max="25" width="8.625" style="2" customWidth="1"/>
    <col min="26" max="26" width="0.625" style="2" customWidth="1"/>
    <col min="27" max="27" width="13.625" style="2" customWidth="1"/>
    <col min="28" max="28" width="0.625" style="2" customWidth="1"/>
    <col min="29" max="29" width="10.625" style="2" customWidth="1"/>
    <col min="30" max="30" width="0.625" style="2" customWidth="1"/>
    <col min="31" max="16384" width="9" style="2"/>
  </cols>
  <sheetData>
    <row r="1" spans="1:31" ht="24" customHeight="1">
      <c r="B1" s="14" t="s">
        <v>88</v>
      </c>
      <c r="C1" s="17"/>
      <c r="D1" s="17"/>
    </row>
    <row r="2" spans="1:31" ht="27" customHeight="1" thickBot="1">
      <c r="B2" s="17" t="s">
        <v>93</v>
      </c>
      <c r="AC2" s="18" t="s">
        <v>48</v>
      </c>
    </row>
    <row r="3" spans="1:31" ht="23.25" customHeight="1">
      <c r="A3" s="19"/>
      <c r="B3" s="19"/>
      <c r="C3" s="19"/>
      <c r="D3" s="19"/>
      <c r="E3" s="19"/>
      <c r="F3" s="19"/>
      <c r="G3" s="109" t="s">
        <v>41</v>
      </c>
      <c r="H3" s="110"/>
      <c r="I3" s="110"/>
      <c r="J3" s="111"/>
      <c r="K3" s="95" t="s">
        <v>42</v>
      </c>
      <c r="L3" s="96"/>
      <c r="M3" s="96"/>
      <c r="N3" s="100"/>
      <c r="O3" s="84" t="s">
        <v>56</v>
      </c>
      <c r="P3" s="66"/>
      <c r="Q3" s="66" t="s">
        <v>57</v>
      </c>
      <c r="R3" s="85"/>
      <c r="S3" s="96" t="s">
        <v>43</v>
      </c>
      <c r="T3" s="96"/>
      <c r="U3" s="96"/>
      <c r="V3" s="100"/>
      <c r="W3" s="109" t="s">
        <v>46</v>
      </c>
      <c r="X3" s="110"/>
      <c r="Y3" s="110"/>
      <c r="Z3" s="111"/>
      <c r="AA3" s="95" t="s">
        <v>8</v>
      </c>
      <c r="AB3" s="96"/>
      <c r="AC3" s="96"/>
      <c r="AD3" s="96"/>
    </row>
    <row r="4" spans="1:31" ht="23.25" customHeight="1">
      <c r="A4" s="23"/>
      <c r="B4" s="23"/>
      <c r="C4" s="23"/>
      <c r="D4" s="23"/>
      <c r="E4" s="23"/>
      <c r="F4" s="23"/>
      <c r="G4" s="93" t="s">
        <v>24</v>
      </c>
      <c r="H4" s="94"/>
      <c r="I4" s="93" t="s">
        <v>45</v>
      </c>
      <c r="J4" s="94"/>
      <c r="K4" s="93" t="s">
        <v>4</v>
      </c>
      <c r="L4" s="94"/>
      <c r="M4" s="105" t="s">
        <v>1</v>
      </c>
      <c r="N4" s="94"/>
      <c r="O4" s="93" t="s">
        <v>4</v>
      </c>
      <c r="P4" s="105"/>
      <c r="Q4" s="55" t="s">
        <v>1</v>
      </c>
      <c r="R4" s="54"/>
      <c r="S4" s="93" t="s">
        <v>47</v>
      </c>
      <c r="T4" s="94"/>
      <c r="U4" s="105" t="s">
        <v>44</v>
      </c>
      <c r="V4" s="94"/>
      <c r="W4" s="93" t="s">
        <v>4</v>
      </c>
      <c r="X4" s="94"/>
      <c r="Y4" s="93" t="s">
        <v>45</v>
      </c>
      <c r="Z4" s="94"/>
      <c r="AA4" s="93" t="s">
        <v>4</v>
      </c>
      <c r="AB4" s="105"/>
      <c r="AC4" s="93" t="s">
        <v>1</v>
      </c>
      <c r="AD4" s="105"/>
    </row>
    <row r="5" spans="1:31" ht="42" customHeight="1">
      <c r="B5" s="108" t="s">
        <v>55</v>
      </c>
      <c r="C5" s="101"/>
      <c r="D5" s="101"/>
      <c r="E5" s="101"/>
      <c r="F5" s="68"/>
      <c r="G5" s="10">
        <v>5078554</v>
      </c>
      <c r="H5" s="10"/>
      <c r="I5" s="11">
        <v>67608</v>
      </c>
      <c r="J5" s="71"/>
      <c r="K5" s="10">
        <v>8700499</v>
      </c>
      <c r="L5" s="42"/>
      <c r="M5" s="42">
        <v>153039</v>
      </c>
      <c r="N5" s="42"/>
      <c r="O5" s="41">
        <v>5220946</v>
      </c>
      <c r="P5" s="10"/>
      <c r="Q5" s="42">
        <v>196324</v>
      </c>
      <c r="R5" s="71"/>
      <c r="S5" s="42">
        <v>384183</v>
      </c>
      <c r="T5" s="10"/>
      <c r="U5" s="42">
        <v>6742</v>
      </c>
      <c r="V5" s="12"/>
      <c r="W5" s="41">
        <v>868173</v>
      </c>
      <c r="X5" s="10"/>
      <c r="Y5" s="42">
        <v>14342</v>
      </c>
      <c r="Z5" s="10"/>
      <c r="AA5" s="9">
        <f>G5+K5+O5+S5+W5</f>
        <v>20252355</v>
      </c>
      <c r="AB5" s="10"/>
      <c r="AC5" s="11">
        <f>I5+M5+Q5+U5+Y5</f>
        <v>438055</v>
      </c>
      <c r="AE5" s="4"/>
    </row>
    <row r="6" spans="1:31" ht="42" customHeight="1">
      <c r="B6" s="113" t="s">
        <v>49</v>
      </c>
      <c r="C6" s="99"/>
      <c r="D6" s="99"/>
      <c r="E6" s="99"/>
      <c r="F6" s="69"/>
      <c r="G6" s="10">
        <v>26548101</v>
      </c>
      <c r="H6" s="10"/>
      <c r="I6" s="11">
        <v>503074</v>
      </c>
      <c r="J6" s="12"/>
      <c r="K6" s="10">
        <v>38299789</v>
      </c>
      <c r="L6" s="11"/>
      <c r="M6" s="10">
        <v>404794</v>
      </c>
      <c r="N6" s="10"/>
      <c r="O6" s="9">
        <v>10342873</v>
      </c>
      <c r="P6" s="10"/>
      <c r="Q6" s="10">
        <v>441519</v>
      </c>
      <c r="R6" s="12"/>
      <c r="S6" s="10">
        <v>779556</v>
      </c>
      <c r="T6" s="10"/>
      <c r="U6" s="10">
        <v>20709</v>
      </c>
      <c r="V6" s="12"/>
      <c r="W6" s="9">
        <v>1720323</v>
      </c>
      <c r="X6" s="10"/>
      <c r="Y6" s="10">
        <v>32061</v>
      </c>
      <c r="Z6" s="10"/>
      <c r="AA6" s="9">
        <f t="shared" ref="AA6:AA8" si="0">G6+K6+O6+S6+W6</f>
        <v>77690642</v>
      </c>
      <c r="AB6" s="10"/>
      <c r="AC6" s="11">
        <f>I6+M6+Q6+U6+Y6</f>
        <v>1402157</v>
      </c>
    </row>
    <row r="7" spans="1:31" ht="42" customHeight="1">
      <c r="B7" s="113" t="s">
        <v>50</v>
      </c>
      <c r="C7" s="99"/>
      <c r="D7" s="99"/>
      <c r="E7" s="99"/>
      <c r="F7" s="69"/>
      <c r="G7" s="10">
        <v>2140349</v>
      </c>
      <c r="H7" s="10"/>
      <c r="I7" s="11">
        <v>17321</v>
      </c>
      <c r="J7" s="12"/>
      <c r="K7" s="10">
        <v>8766849</v>
      </c>
      <c r="L7" s="11"/>
      <c r="M7" s="10">
        <v>38528</v>
      </c>
      <c r="N7" s="10"/>
      <c r="O7" s="9">
        <v>119497</v>
      </c>
      <c r="P7" s="10"/>
      <c r="Q7" s="10">
        <v>6357</v>
      </c>
      <c r="R7" s="12"/>
      <c r="S7" s="10">
        <v>18371</v>
      </c>
      <c r="T7" s="10"/>
      <c r="U7" s="10">
        <v>650</v>
      </c>
      <c r="V7" s="12"/>
      <c r="W7" s="9">
        <v>246926</v>
      </c>
      <c r="X7" s="10"/>
      <c r="Y7" s="10">
        <v>2827</v>
      </c>
      <c r="Z7" s="10"/>
      <c r="AA7" s="9">
        <f>G7+K7+O7+S7+W7</f>
        <v>11291992</v>
      </c>
      <c r="AB7" s="10"/>
      <c r="AC7" s="11">
        <f t="shared" ref="AC7:AC8" si="1">I7+M7+Q7+U7+Y7</f>
        <v>65683</v>
      </c>
    </row>
    <row r="8" spans="1:31" ht="42" customHeight="1">
      <c r="B8" s="99" t="s">
        <v>31</v>
      </c>
      <c r="C8" s="99"/>
      <c r="D8" s="99"/>
      <c r="E8" s="99"/>
      <c r="F8" s="69"/>
      <c r="G8" s="10">
        <v>47823</v>
      </c>
      <c r="H8" s="10"/>
      <c r="I8" s="11">
        <v>7447</v>
      </c>
      <c r="J8" s="12"/>
      <c r="K8" s="10">
        <v>487716</v>
      </c>
      <c r="L8" s="11"/>
      <c r="M8" s="10">
        <v>70018</v>
      </c>
      <c r="N8" s="10"/>
      <c r="O8" s="87">
        <v>1128960</v>
      </c>
      <c r="P8" s="10"/>
      <c r="Q8" s="77">
        <v>158612</v>
      </c>
      <c r="R8" s="78"/>
      <c r="S8" s="77">
        <v>27472</v>
      </c>
      <c r="T8" s="10"/>
      <c r="U8" s="77">
        <v>3773</v>
      </c>
      <c r="V8" s="12"/>
      <c r="W8" s="87">
        <v>37219</v>
      </c>
      <c r="X8" s="10"/>
      <c r="Y8" s="77">
        <v>5431</v>
      </c>
      <c r="Z8" s="10"/>
      <c r="AA8" s="87">
        <f t="shared" si="0"/>
        <v>1729190</v>
      </c>
      <c r="AB8" s="10"/>
      <c r="AC8" s="88">
        <f t="shared" si="1"/>
        <v>245281</v>
      </c>
    </row>
    <row r="9" spans="1:31" s="39" customFormat="1" ht="27" customHeight="1" thickBot="1">
      <c r="A9" s="35"/>
      <c r="B9" s="112" t="s">
        <v>0</v>
      </c>
      <c r="C9" s="112"/>
      <c r="D9" s="112"/>
      <c r="E9" s="112"/>
      <c r="F9" s="70"/>
      <c r="G9" s="49">
        <f>SUM(G5:G8)</f>
        <v>33814827</v>
      </c>
      <c r="H9" s="49"/>
      <c r="I9" s="49">
        <f>SUM(I5:I8)</f>
        <v>595450</v>
      </c>
      <c r="J9" s="49"/>
      <c r="K9" s="89">
        <f>SUM(K5:K8)</f>
        <v>56254853</v>
      </c>
      <c r="L9" s="49"/>
      <c r="M9" s="49">
        <f>SUM(M5:M8)</f>
        <v>666379</v>
      </c>
      <c r="N9" s="49"/>
      <c r="O9" s="89">
        <f>SUM(O5:O8)</f>
        <v>16812276</v>
      </c>
      <c r="P9" s="49"/>
      <c r="Q9" s="49">
        <f>SUM(Q5:Q8)</f>
        <v>802812</v>
      </c>
      <c r="R9" s="90"/>
      <c r="S9" s="49">
        <f>SUM(S5:S8)</f>
        <v>1209582</v>
      </c>
      <c r="T9" s="49"/>
      <c r="U9" s="49">
        <f>SUM(U5:U8)</f>
        <v>31874</v>
      </c>
      <c r="V9" s="90"/>
      <c r="W9" s="89">
        <f>SUM(W5:W8)</f>
        <v>2872641</v>
      </c>
      <c r="X9" s="49"/>
      <c r="Y9" s="49">
        <f>SUM(Y5:Y8)</f>
        <v>54661</v>
      </c>
      <c r="Z9" s="49"/>
      <c r="AA9" s="89">
        <f>SUM(AA5:AA8)</f>
        <v>110964179</v>
      </c>
      <c r="AB9" s="49"/>
      <c r="AC9" s="49">
        <f>SUM(AC5:AC8)</f>
        <v>2151176</v>
      </c>
      <c r="AD9" s="35"/>
    </row>
    <row r="10" spans="1:31" ht="23.25" customHeight="1">
      <c r="AA10" s="1"/>
    </row>
    <row r="11" spans="1:31" ht="27" customHeight="1" thickBot="1">
      <c r="B11" s="17" t="s">
        <v>69</v>
      </c>
      <c r="AC11" s="18" t="s">
        <v>51</v>
      </c>
    </row>
    <row r="12" spans="1:31" ht="27" customHeight="1">
      <c r="A12" s="19"/>
      <c r="B12" s="19"/>
      <c r="C12" s="19"/>
      <c r="D12" s="19"/>
      <c r="E12" s="19"/>
      <c r="F12" s="19"/>
      <c r="G12" s="109" t="s">
        <v>41</v>
      </c>
      <c r="H12" s="110"/>
      <c r="I12" s="110"/>
      <c r="J12" s="111"/>
      <c r="K12" s="95" t="s">
        <v>42</v>
      </c>
      <c r="L12" s="96"/>
      <c r="M12" s="96"/>
      <c r="N12" s="100"/>
      <c r="O12" s="84" t="s">
        <v>56</v>
      </c>
      <c r="P12" s="66"/>
      <c r="Q12" s="66" t="s">
        <v>57</v>
      </c>
      <c r="R12" s="67"/>
      <c r="S12" s="95" t="s">
        <v>43</v>
      </c>
      <c r="T12" s="96"/>
      <c r="U12" s="96"/>
      <c r="V12" s="100"/>
      <c r="W12" s="109" t="s">
        <v>46</v>
      </c>
      <c r="X12" s="110"/>
      <c r="Y12" s="110"/>
      <c r="Z12" s="111"/>
      <c r="AA12" s="95" t="s">
        <v>8</v>
      </c>
      <c r="AB12" s="96"/>
      <c r="AC12" s="96"/>
      <c r="AD12" s="96"/>
    </row>
    <row r="13" spans="1:31" ht="27" customHeight="1">
      <c r="A13" s="23"/>
      <c r="B13" s="23"/>
      <c r="C13" s="23"/>
      <c r="D13" s="23"/>
      <c r="E13" s="23"/>
      <c r="F13" s="23"/>
      <c r="G13" s="93" t="s">
        <v>4</v>
      </c>
      <c r="H13" s="94"/>
      <c r="I13" s="93" t="s">
        <v>1</v>
      </c>
      <c r="J13" s="105"/>
      <c r="K13" s="25" t="s">
        <v>4</v>
      </c>
      <c r="L13" s="55"/>
      <c r="M13" s="105" t="s">
        <v>1</v>
      </c>
      <c r="N13" s="94"/>
      <c r="O13" s="27" t="s">
        <v>4</v>
      </c>
      <c r="P13" s="55"/>
      <c r="Q13" s="55" t="s">
        <v>1</v>
      </c>
      <c r="R13" s="55"/>
      <c r="S13" s="27" t="s">
        <v>47</v>
      </c>
      <c r="T13" s="54"/>
      <c r="U13" s="55" t="s">
        <v>44</v>
      </c>
      <c r="V13" s="86"/>
      <c r="W13" s="27" t="s">
        <v>4</v>
      </c>
      <c r="X13" s="54"/>
      <c r="Y13" s="93" t="s">
        <v>1</v>
      </c>
      <c r="Z13" s="94"/>
      <c r="AA13" s="93" t="s">
        <v>4</v>
      </c>
      <c r="AB13" s="105"/>
      <c r="AC13" s="93" t="s">
        <v>1</v>
      </c>
      <c r="AD13" s="105"/>
    </row>
    <row r="14" spans="1:31" ht="32.1" customHeight="1">
      <c r="A14" s="106" t="s">
        <v>38</v>
      </c>
      <c r="B14" s="106"/>
      <c r="C14" s="106"/>
      <c r="D14" s="106"/>
      <c r="E14" s="106"/>
      <c r="F14" s="7"/>
      <c r="G14" s="9">
        <v>31773147</v>
      </c>
      <c r="H14" s="10"/>
      <c r="I14" s="10">
        <v>609906</v>
      </c>
      <c r="J14" s="10"/>
      <c r="K14" s="9">
        <v>58759640</v>
      </c>
      <c r="L14" s="11"/>
      <c r="M14" s="10">
        <v>769159</v>
      </c>
      <c r="N14" s="10"/>
      <c r="O14" s="9">
        <v>13923840</v>
      </c>
      <c r="P14" s="10"/>
      <c r="Q14" s="10">
        <v>699882</v>
      </c>
      <c r="R14" s="10"/>
      <c r="S14" s="9">
        <v>3713</v>
      </c>
      <c r="T14" s="10"/>
      <c r="U14" s="10">
        <v>98</v>
      </c>
      <c r="V14" s="12"/>
      <c r="W14" s="9">
        <v>1717095</v>
      </c>
      <c r="X14" s="10"/>
      <c r="Y14" s="10">
        <v>37986</v>
      </c>
      <c r="Z14" s="10"/>
      <c r="AA14" s="9">
        <v>106177435</v>
      </c>
      <c r="AB14" s="10"/>
      <c r="AC14" s="11">
        <v>2117031</v>
      </c>
    </row>
    <row r="15" spans="1:31" ht="32.1" customHeight="1">
      <c r="A15" s="106" t="s">
        <v>40</v>
      </c>
      <c r="B15" s="106"/>
      <c r="C15" s="106"/>
      <c r="D15" s="106"/>
      <c r="E15" s="106"/>
      <c r="F15" s="7"/>
      <c r="G15" s="9">
        <v>32302615</v>
      </c>
      <c r="H15" s="10"/>
      <c r="I15" s="10">
        <v>604152</v>
      </c>
      <c r="J15" s="10"/>
      <c r="K15" s="9">
        <v>60062042</v>
      </c>
      <c r="L15" s="11"/>
      <c r="M15" s="10">
        <v>748204</v>
      </c>
      <c r="N15" s="10"/>
      <c r="O15" s="9">
        <v>14141852</v>
      </c>
      <c r="P15" s="10"/>
      <c r="Q15" s="10">
        <v>709884</v>
      </c>
      <c r="R15" s="10"/>
      <c r="S15" s="9">
        <v>1155113</v>
      </c>
      <c r="T15" s="10"/>
      <c r="U15" s="10">
        <v>32393</v>
      </c>
      <c r="V15" s="12"/>
      <c r="W15" s="9">
        <v>1974948</v>
      </c>
      <c r="X15" s="10"/>
      <c r="Y15" s="10">
        <v>40277</v>
      </c>
      <c r="Z15" s="10"/>
      <c r="AA15" s="9">
        <v>109636570</v>
      </c>
      <c r="AB15" s="10">
        <v>0</v>
      </c>
      <c r="AC15" s="11">
        <v>2134910</v>
      </c>
    </row>
    <row r="16" spans="1:31" ht="32.1" customHeight="1">
      <c r="A16" s="106" t="s">
        <v>59</v>
      </c>
      <c r="B16" s="106"/>
      <c r="C16" s="106"/>
      <c r="D16" s="106"/>
      <c r="E16" s="106"/>
      <c r="F16" s="3"/>
      <c r="G16" s="9">
        <v>33911175.376000002</v>
      </c>
      <c r="H16" s="10"/>
      <c r="I16" s="10">
        <v>600659</v>
      </c>
      <c r="J16" s="10"/>
      <c r="K16" s="9">
        <v>59187002.585000001</v>
      </c>
      <c r="L16" s="10"/>
      <c r="M16" s="10">
        <v>715149</v>
      </c>
      <c r="N16" s="10"/>
      <c r="O16" s="9">
        <v>14414620.618999999</v>
      </c>
      <c r="P16" s="10"/>
      <c r="Q16" s="10">
        <v>711029</v>
      </c>
      <c r="R16" s="10"/>
      <c r="S16" s="9">
        <v>1381102.1570000001</v>
      </c>
      <c r="T16" s="10"/>
      <c r="U16" s="10">
        <v>36926</v>
      </c>
      <c r="V16" s="12"/>
      <c r="W16" s="9">
        <v>2184606</v>
      </c>
      <c r="X16" s="10"/>
      <c r="Y16" s="10">
        <v>43291</v>
      </c>
      <c r="Z16" s="10"/>
      <c r="AA16" s="9">
        <v>111078506.737</v>
      </c>
      <c r="AB16" s="10">
        <v>0</v>
      </c>
      <c r="AC16" s="10">
        <v>2107054</v>
      </c>
    </row>
    <row r="17" spans="1:30" ht="32.1" customHeight="1">
      <c r="A17" s="99" t="s">
        <v>60</v>
      </c>
      <c r="B17" s="99"/>
      <c r="C17" s="99"/>
      <c r="D17" s="99"/>
      <c r="E17" s="99"/>
      <c r="F17" s="3"/>
      <c r="G17" s="9">
        <v>34154546</v>
      </c>
      <c r="H17" s="10"/>
      <c r="I17" s="10">
        <v>596445</v>
      </c>
      <c r="J17" s="10"/>
      <c r="K17" s="9">
        <v>58797697</v>
      </c>
      <c r="L17" s="10"/>
      <c r="M17" s="10">
        <v>689963</v>
      </c>
      <c r="N17" s="10"/>
      <c r="O17" s="9">
        <v>15477981</v>
      </c>
      <c r="P17" s="10"/>
      <c r="Q17" s="10">
        <v>748344</v>
      </c>
      <c r="R17" s="10"/>
      <c r="S17" s="9">
        <v>1496516</v>
      </c>
      <c r="T17" s="10"/>
      <c r="U17" s="10">
        <v>38764</v>
      </c>
      <c r="V17" s="12"/>
      <c r="W17" s="9">
        <v>2822031</v>
      </c>
      <c r="X17" s="10"/>
      <c r="Y17" s="10">
        <v>53954</v>
      </c>
      <c r="Z17" s="10"/>
      <c r="AA17" s="9">
        <v>112748771</v>
      </c>
      <c r="AB17" s="10">
        <v>0</v>
      </c>
      <c r="AC17" s="10">
        <v>2127470</v>
      </c>
    </row>
    <row r="18" spans="1:30" ht="32.1" customHeight="1" thickBot="1">
      <c r="A18" s="107" t="s">
        <v>65</v>
      </c>
      <c r="B18" s="107"/>
      <c r="C18" s="107"/>
      <c r="D18" s="107"/>
      <c r="E18" s="107"/>
      <c r="F18" s="5"/>
      <c r="G18" s="80">
        <f>G9</f>
        <v>33814827</v>
      </c>
      <c r="H18" s="81"/>
      <c r="I18" s="81">
        <f>I9</f>
        <v>595450</v>
      </c>
      <c r="J18" s="81"/>
      <c r="K18" s="80">
        <f>K9</f>
        <v>56254853</v>
      </c>
      <c r="L18" s="81"/>
      <c r="M18" s="81">
        <f>M9</f>
        <v>666379</v>
      </c>
      <c r="N18" s="81"/>
      <c r="O18" s="80">
        <f>O9</f>
        <v>16812276</v>
      </c>
      <c r="P18" s="81"/>
      <c r="Q18" s="81">
        <f>Q9</f>
        <v>802812</v>
      </c>
      <c r="R18" s="81"/>
      <c r="S18" s="80">
        <f>S9</f>
        <v>1209582</v>
      </c>
      <c r="T18" s="81"/>
      <c r="U18" s="81">
        <f>U9</f>
        <v>31874</v>
      </c>
      <c r="V18" s="91"/>
      <c r="W18" s="80">
        <f>W9</f>
        <v>2872641</v>
      </c>
      <c r="X18" s="81"/>
      <c r="Y18" s="81">
        <f>Y9</f>
        <v>54661</v>
      </c>
      <c r="Z18" s="81"/>
      <c r="AA18" s="80">
        <f>G18+K18+O18+S18+W18</f>
        <v>110964179</v>
      </c>
      <c r="AB18" s="81">
        <f t="shared" ref="AB18" si="2">H18+L18+P18+T18+X18</f>
        <v>0</v>
      </c>
      <c r="AC18" s="81">
        <f>I18+M18+Q18+U18+Y18</f>
        <v>2151176</v>
      </c>
      <c r="AD18" s="6"/>
    </row>
    <row r="19" spans="1:30" ht="11.25">
      <c r="B19" s="2" t="s">
        <v>54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30" ht="11.25">
      <c r="B20" s="2" t="s">
        <v>53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30" ht="11.25">
      <c r="B21" s="2" t="s">
        <v>52</v>
      </c>
      <c r="G21" s="1"/>
      <c r="H21" s="1"/>
    </row>
    <row r="23" spans="1:30" ht="27" customHeight="1"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</row>
  </sheetData>
  <mergeCells count="37">
    <mergeCell ref="W3:Z3"/>
    <mergeCell ref="AA3:AD3"/>
    <mergeCell ref="G4:H4"/>
    <mergeCell ref="I4:J4"/>
    <mergeCell ref="K4:L4"/>
    <mergeCell ref="M4:N4"/>
    <mergeCell ref="Y4:Z4"/>
    <mergeCell ref="AA4:AB4"/>
    <mergeCell ref="O4:P4"/>
    <mergeCell ref="G3:J3"/>
    <mergeCell ref="S3:V3"/>
    <mergeCell ref="S4:T4"/>
    <mergeCell ref="U4:V4"/>
    <mergeCell ref="K3:N3"/>
    <mergeCell ref="AC4:AD4"/>
    <mergeCell ref="W4:X4"/>
    <mergeCell ref="Y13:Z13"/>
    <mergeCell ref="AA13:AB13"/>
    <mergeCell ref="A18:E18"/>
    <mergeCell ref="S12:V12"/>
    <mergeCell ref="AC13:AD13"/>
    <mergeCell ref="G13:H13"/>
    <mergeCell ref="I13:J13"/>
    <mergeCell ref="M13:N13"/>
    <mergeCell ref="A15:E15"/>
    <mergeCell ref="A16:E16"/>
    <mergeCell ref="A17:E17"/>
    <mergeCell ref="A14:E14"/>
    <mergeCell ref="B5:E5"/>
    <mergeCell ref="W12:Z12"/>
    <mergeCell ref="AA12:AD12"/>
    <mergeCell ref="B9:E9"/>
    <mergeCell ref="G12:J12"/>
    <mergeCell ref="K12:N12"/>
    <mergeCell ref="B6:E6"/>
    <mergeCell ref="B7:E7"/>
    <mergeCell ref="B8:E8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firstPageNumber="116" fitToWidth="2" orientation="portrait" blackAndWhite="1" useFirstPageNumber="1" r:id="rId1"/>
  <headerFooter scaleWithDoc="0">
    <oddFooter>&amp;C&amp;"游明朝,標準"&amp;10&amp;P</oddFooter>
  </headerFooter>
  <colBreaks count="1" manualBreakCount="1">
    <brk id="1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1(1)差押</vt:lpstr>
      <vt:lpstr> 1(2)執行停止</vt:lpstr>
      <vt:lpstr>1(3)不納欠損</vt:lpstr>
      <vt:lpstr>1(4)繰越滞納額</vt:lpstr>
      <vt:lpstr>2収納状況</vt:lpstr>
      <vt:lpstr>' 1(2)執行停止'!Print_Area</vt:lpstr>
      <vt:lpstr>'1(1)差押'!Print_Area</vt:lpstr>
      <vt:lpstr>'1(3)不納欠損'!Print_Area</vt:lpstr>
      <vt:lpstr>'1(4)繰越滞納額'!Print_Area</vt:lpstr>
      <vt:lpstr>'2収納状況'!Print_Area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一幸</dc:creator>
  <cp:lastModifiedBy>三浦　紗樹</cp:lastModifiedBy>
  <cp:lastPrinted>2023-01-09T05:20:42Z</cp:lastPrinted>
  <dcterms:created xsi:type="dcterms:W3CDTF">2000-08-10T23:41:25Z</dcterms:created>
  <dcterms:modified xsi:type="dcterms:W3CDTF">2023-11-20T01:59:05Z</dcterms:modified>
</cp:coreProperties>
</file>